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srv-docs.kalinin.tver.ru\shared\КОЧАРЯН К.Ж\Отчеты 2025\9 месяцев\Постановление\"/>
    </mc:Choice>
  </mc:AlternateContent>
  <xr:revisionPtr revIDLastSave="0" documentId="13_ncr:1_{70AD08C8-9301-4D7E-9D83-5F3ACFF75557}" xr6:coauthVersionLast="47" xr6:coauthVersionMax="47" xr10:uidLastSave="{00000000-0000-0000-0000-000000000000}"/>
  <bookViews>
    <workbookView xWindow="-120" yWindow="-120" windowWidth="29040" windowHeight="15840" xr2:uid="{00000000-000D-0000-FFFF-FFFF00000000}"/>
  </bookViews>
  <sheets>
    <sheet name="9 месяцев 2025" sheetId="16" r:id="rId1"/>
  </sheets>
  <definedNames>
    <definedName name="_xlnm.Print_Area" localSheetId="0">'9 месяцев 2025'!$A$1:$F$220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16" l="1"/>
  <c r="F9" i="16"/>
  <c r="F10" i="16"/>
  <c r="F11" i="16"/>
  <c r="F12" i="16"/>
  <c r="F13" i="16"/>
  <c r="F14" i="16"/>
  <c r="F15" i="16"/>
  <c r="F16" i="16"/>
  <c r="F17" i="16"/>
  <c r="F18" i="16"/>
  <c r="F19" i="16"/>
  <c r="F20" i="16"/>
  <c r="F21" i="16"/>
  <c r="F37" i="16"/>
  <c r="F39" i="16"/>
  <c r="F43" i="16"/>
  <c r="F45" i="16"/>
  <c r="F48" i="16"/>
  <c r="F50" i="16"/>
  <c r="F51" i="16"/>
  <c r="F54" i="16"/>
  <c r="F58" i="16"/>
  <c r="F62" i="16"/>
  <c r="F64" i="16"/>
  <c r="F66" i="16"/>
  <c r="F68" i="16"/>
  <c r="F70" i="16"/>
  <c r="F74" i="16"/>
  <c r="F77" i="16"/>
  <c r="F78" i="16"/>
  <c r="F80" i="16"/>
  <c r="F81" i="16"/>
  <c r="F85" i="16"/>
  <c r="F88" i="16"/>
  <c r="F90" i="16"/>
  <c r="F101" i="16"/>
  <c r="F103" i="16"/>
  <c r="F106" i="16"/>
  <c r="F108" i="16"/>
  <c r="F113" i="16"/>
  <c r="F114" i="16"/>
  <c r="F115" i="16"/>
  <c r="F116" i="16"/>
  <c r="F117" i="16"/>
  <c r="F118" i="16"/>
  <c r="F120" i="16"/>
  <c r="F124" i="16"/>
  <c r="F125" i="16"/>
  <c r="F126" i="16"/>
  <c r="F129" i="16"/>
  <c r="F133" i="16"/>
  <c r="F139" i="16"/>
  <c r="F140" i="16"/>
  <c r="F144" i="16"/>
  <c r="F147" i="16"/>
  <c r="F151" i="16"/>
  <c r="F153" i="16"/>
  <c r="F155" i="16"/>
  <c r="F159" i="16"/>
  <c r="F160" i="16"/>
  <c r="F161" i="16"/>
  <c r="F163" i="16"/>
  <c r="F166" i="16"/>
  <c r="F167" i="16"/>
  <c r="F169" i="16"/>
  <c r="F170" i="16"/>
  <c r="F171" i="16"/>
  <c r="F172" i="16"/>
  <c r="F181" i="16"/>
  <c r="F193" i="16"/>
  <c r="F194" i="16"/>
  <c r="F195" i="16"/>
  <c r="F198" i="16"/>
  <c r="F201" i="16"/>
  <c r="F202" i="16"/>
  <c r="F206" i="16"/>
  <c r="F209" i="16"/>
  <c r="F214" i="16"/>
  <c r="E216" i="16"/>
  <c r="E215" i="16" s="1"/>
  <c r="E157" i="16"/>
  <c r="E128" i="16"/>
  <c r="F128" i="16" s="1"/>
  <c r="D128" i="16"/>
  <c r="E125" i="16"/>
  <c r="D125" i="16"/>
  <c r="E121" i="16"/>
  <c r="D121" i="16"/>
  <c r="E97" i="16"/>
  <c r="E95" i="16"/>
  <c r="E92" i="16"/>
  <c r="E71" i="16"/>
  <c r="D71" i="16"/>
  <c r="E40" i="16"/>
  <c r="D40" i="16"/>
  <c r="D7" i="16"/>
  <c r="E94" i="16" l="1"/>
  <c r="D97" i="16"/>
  <c r="D95" i="16"/>
  <c r="D92" i="16"/>
  <c r="D216" i="16"/>
  <c r="D215" i="16" s="1"/>
  <c r="D94" i="16" l="1"/>
  <c r="E119" i="16"/>
  <c r="E100" i="16"/>
  <c r="D179" i="16"/>
  <c r="F179" i="16" s="1"/>
  <c r="D177" i="16"/>
  <c r="F177" i="16" s="1"/>
  <c r="D190" i="16"/>
  <c r="F190" i="16" s="1"/>
  <c r="D191" i="16"/>
  <c r="F191" i="16" s="1"/>
  <c r="D165" i="16"/>
  <c r="F165" i="16" s="1"/>
  <c r="D162" i="16"/>
  <c r="E205" i="16"/>
  <c r="D205" i="16"/>
  <c r="D204" i="16" s="1"/>
  <c r="E154" i="16"/>
  <c r="D154" i="16"/>
  <c r="D164" i="16"/>
  <c r="F164" i="16" s="1"/>
  <c r="D175" i="16"/>
  <c r="F175" i="16" s="1"/>
  <c r="F154" i="16" l="1"/>
  <c r="E204" i="16"/>
  <c r="F204" i="16" s="1"/>
  <c r="F205" i="16"/>
  <c r="F162" i="16"/>
  <c r="D110" i="16"/>
  <c r="F110" i="16" s="1"/>
  <c r="D203" i="16" l="1"/>
  <c r="D109" i="16"/>
  <c r="D168" i="16"/>
  <c r="E213" i="16"/>
  <c r="D213" i="16"/>
  <c r="D212" i="16" s="1"/>
  <c r="D211" i="16" s="1"/>
  <c r="D210" i="16" s="1"/>
  <c r="E208" i="16"/>
  <c r="D208" i="16"/>
  <c r="D207" i="16" s="1"/>
  <c r="E199" i="16"/>
  <c r="E197" i="16"/>
  <c r="D197" i="16"/>
  <c r="D192" i="16"/>
  <c r="F192" i="16" s="1"/>
  <c r="D189" i="16"/>
  <c r="F189" i="16" s="1"/>
  <c r="D185" i="16"/>
  <c r="E184" i="16"/>
  <c r="E182" i="16"/>
  <c r="D183" i="16"/>
  <c r="E180" i="16"/>
  <c r="D180" i="16"/>
  <c r="D178" i="16"/>
  <c r="E178" i="16"/>
  <c r="F178" i="16" s="1"/>
  <c r="E176" i="16"/>
  <c r="F176" i="16" s="1"/>
  <c r="D176" i="16"/>
  <c r="E174" i="16"/>
  <c r="F174" i="16" s="1"/>
  <c r="D174" i="16"/>
  <c r="E156" i="16"/>
  <c r="E152" i="16"/>
  <c r="D152" i="16"/>
  <c r="E150" i="16"/>
  <c r="D150" i="16"/>
  <c r="E148" i="16"/>
  <c r="D149" i="16"/>
  <c r="D146" i="16"/>
  <c r="F146" i="16" s="1"/>
  <c r="D145" i="16"/>
  <c r="E142" i="16"/>
  <c r="D138" i="16"/>
  <c r="E132" i="16"/>
  <c r="D132" i="16"/>
  <c r="D131" i="16" s="1"/>
  <c r="E131" i="16"/>
  <c r="E123" i="16"/>
  <c r="F123" i="16" s="1"/>
  <c r="D123" i="16"/>
  <c r="D119" i="16"/>
  <c r="F119" i="16" s="1"/>
  <c r="E112" i="16"/>
  <c r="F112" i="16" s="1"/>
  <c r="D112" i="16"/>
  <c r="E109" i="16"/>
  <c r="F109" i="16" s="1"/>
  <c r="E107" i="16"/>
  <c r="F107" i="16" s="1"/>
  <c r="D107" i="16"/>
  <c r="E105" i="16"/>
  <c r="F105" i="16" s="1"/>
  <c r="D105" i="16"/>
  <c r="E102" i="16"/>
  <c r="D102" i="16"/>
  <c r="D100" i="16"/>
  <c r="F100" i="16" s="1"/>
  <c r="E89" i="16"/>
  <c r="D89" i="16"/>
  <c r="E87" i="16"/>
  <c r="D87" i="16"/>
  <c r="E84" i="16"/>
  <c r="D84" i="16"/>
  <c r="D83" i="16" s="1"/>
  <c r="E79" i="16"/>
  <c r="D79" i="16"/>
  <c r="D76" i="16" s="1"/>
  <c r="D75" i="16" s="1"/>
  <c r="E73" i="16"/>
  <c r="D73" i="16"/>
  <c r="E69" i="16"/>
  <c r="D69" i="16"/>
  <c r="E67" i="16"/>
  <c r="F67" i="16" s="1"/>
  <c r="D67" i="16"/>
  <c r="E65" i="16"/>
  <c r="D65" i="16"/>
  <c r="E63" i="16"/>
  <c r="D63" i="16"/>
  <c r="E61" i="16"/>
  <c r="D61" i="16"/>
  <c r="E57" i="16"/>
  <c r="D57" i="16"/>
  <c r="D56" i="16" s="1"/>
  <c r="D55" i="16" s="1"/>
  <c r="E53" i="16"/>
  <c r="D53" i="16"/>
  <c r="D52" i="16" s="1"/>
  <c r="E49" i="16"/>
  <c r="D49" i="16"/>
  <c r="E47" i="16"/>
  <c r="D47" i="16"/>
  <c r="E44" i="16"/>
  <c r="F44" i="16" s="1"/>
  <c r="D44" i="16"/>
  <c r="E42" i="16"/>
  <c r="D42" i="16"/>
  <c r="E38" i="16"/>
  <c r="D38" i="16"/>
  <c r="E36" i="16"/>
  <c r="D36" i="16"/>
  <c r="D32" i="16"/>
  <c r="E31" i="16"/>
  <c r="D30" i="16"/>
  <c r="E29" i="16"/>
  <c r="D28" i="16"/>
  <c r="E27" i="16"/>
  <c r="D26" i="16"/>
  <c r="E25" i="16"/>
  <c r="E7" i="16"/>
  <c r="D6" i="16"/>
  <c r="D31" i="16" l="1"/>
  <c r="F32" i="16"/>
  <c r="E56" i="16"/>
  <c r="F57" i="16"/>
  <c r="E83" i="16"/>
  <c r="F83" i="16" s="1"/>
  <c r="F84" i="16"/>
  <c r="D182" i="16"/>
  <c r="F182" i="16" s="1"/>
  <c r="F183" i="16"/>
  <c r="D25" i="16"/>
  <c r="F26" i="16"/>
  <c r="F36" i="16"/>
  <c r="F47" i="16"/>
  <c r="F61" i="16"/>
  <c r="F69" i="16"/>
  <c r="F87" i="16"/>
  <c r="F131" i="16"/>
  <c r="F184" i="16"/>
  <c r="E207" i="16"/>
  <c r="F207" i="16" s="1"/>
  <c r="F208" i="16"/>
  <c r="D148" i="16"/>
  <c r="F148" i="16" s="1"/>
  <c r="F149" i="16"/>
  <c r="D184" i="16"/>
  <c r="F185" i="16"/>
  <c r="F49" i="16"/>
  <c r="F63" i="16"/>
  <c r="F73" i="16"/>
  <c r="F89" i="16"/>
  <c r="F132" i="16"/>
  <c r="F150" i="16"/>
  <c r="E212" i="16"/>
  <c r="F213" i="16"/>
  <c r="F38" i="16"/>
  <c r="D137" i="16"/>
  <c r="F137" i="16" s="1"/>
  <c r="F138" i="16"/>
  <c r="F168" i="16"/>
  <c r="D157" i="16"/>
  <c r="F157" i="16" s="1"/>
  <c r="D27" i="16"/>
  <c r="F27" i="16" s="1"/>
  <c r="F28" i="16"/>
  <c r="F42" i="16"/>
  <c r="F65" i="16"/>
  <c r="E76" i="16"/>
  <c r="F79" i="16"/>
  <c r="E141" i="16"/>
  <c r="F152" i="16"/>
  <c r="E6" i="16"/>
  <c r="F6" i="16" s="1"/>
  <c r="F7" i="16"/>
  <c r="D29" i="16"/>
  <c r="F29" i="16" s="1"/>
  <c r="F30" i="16"/>
  <c r="E52" i="16"/>
  <c r="F52" i="16" s="1"/>
  <c r="F53" i="16"/>
  <c r="F31" i="16"/>
  <c r="F102" i="16"/>
  <c r="D142" i="16"/>
  <c r="D141" i="16" s="1"/>
  <c r="F145" i="16"/>
  <c r="E136" i="16"/>
  <c r="F156" i="16"/>
  <c r="F180" i="16"/>
  <c r="F197" i="16"/>
  <c r="D199" i="16"/>
  <c r="F199" i="16" s="1"/>
  <c r="F203" i="16"/>
  <c r="E196" i="16"/>
  <c r="D60" i="16"/>
  <c r="D59" i="16" s="1"/>
  <c r="E60" i="16"/>
  <c r="F60" i="16" s="1"/>
  <c r="D111" i="16"/>
  <c r="E111" i="16"/>
  <c r="D35" i="16"/>
  <c r="D34" i="16" s="1"/>
  <c r="D46" i="16"/>
  <c r="D86" i="16"/>
  <c r="D82" i="16" s="1"/>
  <c r="D104" i="16"/>
  <c r="D99" i="16" s="1"/>
  <c r="D91" i="16" s="1"/>
  <c r="D156" i="16"/>
  <c r="E86" i="16"/>
  <c r="D196" i="16"/>
  <c r="E104" i="16"/>
  <c r="E24" i="16"/>
  <c r="E187" i="16"/>
  <c r="E35" i="16"/>
  <c r="E46" i="16"/>
  <c r="F46" i="16" s="1"/>
  <c r="D187" i="16"/>
  <c r="D186" i="16" s="1"/>
  <c r="D173" i="16" s="1"/>
  <c r="E99" i="16" l="1"/>
  <c r="F104" i="16"/>
  <c r="F111" i="16"/>
  <c r="E59" i="16"/>
  <c r="F59" i="16" s="1"/>
  <c r="F196" i="16"/>
  <c r="E75" i="16"/>
  <c r="F75" i="16" s="1"/>
  <c r="F76" i="16"/>
  <c r="E82" i="16"/>
  <c r="F82" i="16" s="1"/>
  <c r="F86" i="16"/>
  <c r="E34" i="16"/>
  <c r="F34" i="16" s="1"/>
  <c r="F35" i="16"/>
  <c r="D24" i="16"/>
  <c r="D23" i="16" s="1"/>
  <c r="D5" i="16" s="1"/>
  <c r="E55" i="16"/>
  <c r="F55" i="16" s="1"/>
  <c r="F56" i="16"/>
  <c r="E186" i="16"/>
  <c r="F187" i="16"/>
  <c r="F142" i="16"/>
  <c r="F25" i="16"/>
  <c r="D136" i="16"/>
  <c r="F136" i="16" s="1"/>
  <c r="E23" i="16"/>
  <c r="F24" i="16"/>
  <c r="F141" i="16"/>
  <c r="E211" i="16"/>
  <c r="F212" i="16"/>
  <c r="D135" i="16"/>
  <c r="D134" i="16" s="1"/>
  <c r="E173" i="16" l="1"/>
  <c r="F186" i="16"/>
  <c r="E210" i="16"/>
  <c r="F210" i="16" s="1"/>
  <c r="F211" i="16"/>
  <c r="F23" i="16"/>
  <c r="E91" i="16"/>
  <c r="F91" i="16" s="1"/>
  <c r="F99" i="16"/>
  <c r="D220" i="16"/>
  <c r="E5" i="16" l="1"/>
  <c r="F5" i="16" s="1"/>
  <c r="F173" i="16"/>
  <c r="E135" i="16"/>
  <c r="E134" i="16" l="1"/>
  <c r="F135" i="16"/>
  <c r="F134" i="16" l="1"/>
  <c r="E220" i="16"/>
  <c r="F220" i="16" s="1"/>
</calcChain>
</file>

<file path=xl/sharedStrings.xml><?xml version="1.0" encoding="utf-8"?>
<sst xmlns="http://schemas.openxmlformats.org/spreadsheetml/2006/main" count="643" uniqueCount="404">
  <si>
    <t>Код бюджетной классификации Российской Федерации</t>
  </si>
  <si>
    <t>Наименование дохода</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</si>
  <si>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</si>
  <si>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</si>
  <si>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</si>
  <si>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</si>
  <si>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</si>
  <si>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</si>
  <si>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</si>
  <si>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</si>
  <si>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</si>
  <si>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</si>
  <si>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</si>
  <si>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</si>
  <si>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</si>
  <si>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</si>
  <si>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</si>
  <si>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</si>
  <si>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</si>
  <si>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</si>
  <si>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</si>
  <si>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</si>
  <si>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</si>
  <si>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</si>
  <si>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</si>
  <si>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</si>
  <si>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</si>
  <si>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</si>
  <si>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</si>
  <si>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</si>
  <si>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</si>
  <si>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 xml:space="preserve"> 1 01 02160 01 0000 110</t>
  </si>
  <si>
    <t xml:space="preserve"> 1 01 02170 01 0000 110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</si>
  <si>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</si>
  <si>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</si>
  <si>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</si>
  <si>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</si>
  <si>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</si>
  <si>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</si>
  <si>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</si>
  <si>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</si>
  <si>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</si>
  <si>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</si>
  <si>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</si>
  <si>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</si>
  <si>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</si>
  <si>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</si>
  <si>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</si>
  <si>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</si>
  <si>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</si>
  <si>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</si>
  <si>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</si>
  <si>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</si>
  <si>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</si>
  <si>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</si>
  <si>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</si>
  <si>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</si>
  <si>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</si>
  <si>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</si>
  <si>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</si>
  <si>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</si>
  <si>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</si>
  <si>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</si>
  <si>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</si>
  <si>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</si>
  <si>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</si>
  <si>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</si>
  <si>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</si>
  <si>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</si>
  <si>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</si>
  <si>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</si>
  <si>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</si>
  <si>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</si>
  <si>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</si>
  <si>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</si>
  <si>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</si>
  <si>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</si>
  <si>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</si>
  <si>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</si>
  <si>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</si>
  <si>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</si>
  <si>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</si>
  <si>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</si>
  <si>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</si>
  <si>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</si>
  <si>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</si>
  <si>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</si>
  <si>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</si>
  <si>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</si>
  <si>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</si>
  <si>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</si>
  <si>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</si>
  <si>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</si>
  <si>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</si>
  <si>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</si>
  <si>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</si>
  <si>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</si>
  <si>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</si>
  <si>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</si>
  <si>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</si>
  <si>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</si>
  <si>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</si>
  <si>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</si>
  <si>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</si>
  <si>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</si>
  <si>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</si>
  <si>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</si>
  <si>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</si>
  <si>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</si>
  <si>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</si>
  <si>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</si>
  <si>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</si>
  <si>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</si>
  <si>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</si>
  <si>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</si>
  <si>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</si>
  <si>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</si>
  <si>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</si>
  <si>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</si>
  <si>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</si>
  <si>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</si>
  <si>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</si>
  <si>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</si>
  <si>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</si>
  <si>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</si>
  <si>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</si>
  <si>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</si>
  <si>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</si>
  <si>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</si>
  <si>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</si>
  <si>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</si>
  <si>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</si>
  <si>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</si>
  <si>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</si>
  <si>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</si>
  <si>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</si>
  <si>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</si>
  <si>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</si>
  <si>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</si>
  <si>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</si>
  <si>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</si>
  <si>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</si>
  <si>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</si>
  <si>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</si>
  <si>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</si>
  <si>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</si>
  <si>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</si>
  <si>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</si>
  <si>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</si>
  <si>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</si>
  <si>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</si>
  <si>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</si>
  <si>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</si>
  <si>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</si>
  <si>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</si>
  <si>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</si>
  <si>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</si>
  <si>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</si>
  <si>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</si>
  <si>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</si>
  <si>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</si>
  <si>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</si>
  <si>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</si>
  <si>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</si>
  <si>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</si>
  <si>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</si>
  <si>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</si>
  <si>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</si>
  <si>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</si>
  <si>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</si>
  <si>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</si>
  <si>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</si>
  <si>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</si>
  <si>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</si>
  <si>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</si>
  <si>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</si>
  <si>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</si>
  <si>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</si>
  <si>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</si>
  <si>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</si>
  <si>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</si>
  <si>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</si>
  <si>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</si>
  <si>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</si>
  <si>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</si>
  <si>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</si>
  <si>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</si>
  <si>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</si>
  <si>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</si>
  <si>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</si>
  <si>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</si>
  <si>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</si>
  <si>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</si>
  <si>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</si>
  <si>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</si>
  <si>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</si>
  <si>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</si>
  <si>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1 16 01203 01 0000 140</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</si>
  <si>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</si>
  <si>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</si>
  <si>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</si>
  <si>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</si>
  <si>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</si>
  <si>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</si>
  <si>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</si>
  <si>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</si>
  <si>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</si>
  <si>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</si>
  <si>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</si>
  <si>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</si>
  <si>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</si>
  <si>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</si>
  <si>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</si>
  <si>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</si>
  <si>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</si>
  <si>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</si>
  <si>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</si>
  <si>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</si>
  <si>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</si>
  <si>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</si>
  <si>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</si>
  <si>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</si>
  <si>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</si>
  <si>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</si>
  <si>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</si>
  <si>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</si>
  <si>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</si>
  <si>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2 02 20077 00 0000 150</t>
  </si>
  <si>
    <t>Субсидии бюджетам на софинансирование капитальных вложений в объекты муниципальной собственности</t>
  </si>
  <si>
    <t>2 02 20077 14 0000 150</t>
  </si>
  <si>
    <t xml:space="preserve">Субсидии бюджетам муниципальных округов на софинансирование капитальных вложений в объекты муниципальной собственности
</t>
  </si>
  <si>
    <t xml:space="preserve">в том числе </t>
  </si>
  <si>
    <t>Субсидии местным бюджетам на развитие системы газоснабжения населенных пунктов Тверской области</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</si>
  <si>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</si>
  <si>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</si>
  <si>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</si>
  <si>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</si>
  <si>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</si>
  <si>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</si>
  <si>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</si>
  <si>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</si>
  <si>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</si>
  <si>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</si>
  <si>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</si>
  <si>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</si>
  <si>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</si>
  <si>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</si>
  <si>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</si>
  <si>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2 02 25467 14 0000 150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</si>
  <si>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</si>
  <si>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</si>
  <si>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 xml:space="preserve">Субсидии бюджетам на поддержку отрасли культуры
</t>
  </si>
  <si>
    <t>2 02 25519 14 0000 150</t>
  </si>
  <si>
    <t>Субсидии бюджетам муниципальных округов на поддержку отрасли культуры</t>
  </si>
  <si>
    <t>2 02 29999 00 0000 150</t>
  </si>
  <si>
    <t>Прочие субсидии</t>
  </si>
  <si>
    <t>2 02 29999 14 0000 150</t>
  </si>
  <si>
    <t>Прочие субсидии бюджетам муниципальных округов</t>
  </si>
  <si>
    <t>в том числе</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</si>
  <si>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</si>
  <si>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</si>
  <si>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</si>
  <si>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</si>
  <si>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</si>
  <si>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</si>
  <si>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</si>
  <si>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поддежку обустройства мест массового отдыха населения (городских парков) </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</si>
  <si>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</si>
  <si>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реализацию программ по поддержке местных инициатив в Тверской области на 2025 год</t>
  </si>
  <si>
    <t xml:space="preserve"> -  на обеспечение жилыми помещениями малоимущих многодетных семей, нуждающихся в жилых помещения</t>
  </si>
  <si>
    <t xml:space="preserve"> - на проведение работ по восстановлению воинских захоронений</t>
  </si>
  <si>
    <t xml:space="preserve">  - на развитие материально-технической базы редакций районных и городских газет</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</si>
  <si>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</si>
  <si>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</si>
  <si>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</si>
  <si>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</si>
  <si>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</si>
  <si>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</si>
  <si>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</si>
  <si>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</si>
  <si>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</si>
  <si>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</si>
  <si>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</si>
  <si>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</si>
  <si>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</si>
  <si>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</si>
  <si>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</si>
  <si>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</si>
  <si>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</si>
  <si>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</si>
  <si>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</si>
  <si>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</si>
  <si>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</si>
  <si>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</si>
  <si>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</si>
  <si>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</si>
  <si>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</si>
  <si>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</si>
  <si>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</si>
  <si>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</si>
  <si>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</si>
  <si>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</si>
  <si>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</si>
  <si>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</si>
  <si>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</si>
  <si>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</si>
  <si>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</si>
  <si>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</si>
  <si>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</si>
  <si>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</si>
  <si>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2 02 40000 00 0000 150</t>
  </si>
  <si>
    <t xml:space="preserve">Иные межбюджетные трансферты
 </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</si>
  <si>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</si>
  <si>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</si>
  <si>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</si>
  <si>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</si>
  <si>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2 02 49999 14 0000 150</t>
  </si>
  <si>
    <t xml:space="preserve">Прочие межбюджетные трансферты, передаваемые бюджетам муниципальных округов
</t>
  </si>
  <si>
    <t xml:space="preserve">   -  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</si>
  <si>
    <t xml:space="preserve">  - на реализацию образовательных проектов в рамках поддержки школьных инициатив Тверской области</t>
  </si>
  <si>
    <t xml:space="preserve">  -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</si>
  <si>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ПРОЧИЕ БЕЗВОЗМЕЗДНЫЕ ПОСТУПЛЕНИЯ</t>
  </si>
  <si>
    <t xml:space="preserve"> 2 07 04000 14 0000 150</t>
  </si>
  <si>
    <t>Прочие безвозмездные поступления в бюджеты муниципальных округов</t>
  </si>
  <si>
    <t xml:space="preserve"> 2 07 04020 14 0000 150</t>
  </si>
  <si>
    <t>Поступления от денежных пожертвований, предоставляемых физическими лицами получателям средств бюджетов муниципальных округов</t>
  </si>
  <si>
    <t xml:space="preserve"> 2 18 00000 00 0000 000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</si>
  <si>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</si>
  <si>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2 18 00000 00 0000 150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</si>
  <si>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</si>
  <si>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2 18 00000 14 0000 150</t>
  </si>
  <si>
    <t xml:space="preserve">  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</si>
  <si>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2 18 04000 14 0000 150</t>
  </si>
  <si>
    <t xml:space="preserve">  Доходы бюджетов муниципальных округов от возврата организациями остатков субсидий прошлых лет</t>
  </si>
  <si>
    <t xml:space="preserve"> 2 18 04010 14 0000 150</t>
  </si>
  <si>
    <t xml:space="preserve">  Доходы бюджетов муниципальных округов от возврата бюджетными учреждениями остатков субсидий прошлых лет</t>
  </si>
  <si>
    <t>ИТОГО ДОХОДОВ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</si>
  <si>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</si>
  <si>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</si>
  <si>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</si>
  <si>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</si>
  <si>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</si>
  <si>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</si>
  <si>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2 02 25599 00  0000 150</t>
  </si>
  <si>
    <t xml:space="preserve">Субсидии бюджетам на подготовку проектов межевания земельных участков и на проведение кадастровых работ
</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</si>
  <si>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</si>
  <si>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</si>
  <si>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 xml:space="preserve">Прочие безвозмездные поступления от негосударственных организаций в бюджеты муниципальных округов
</t>
  </si>
  <si>
    <t>2 04 04099 14 0000 150</t>
  </si>
  <si>
    <t xml:space="preserve">Безвозмездные поступления от негосударственных организаций в бюджеты муниципальных округов
</t>
  </si>
  <si>
    <t>2 04 04000 14 0000 150</t>
  </si>
  <si>
    <t xml:space="preserve">БЕЗВОЗМЕЗДНЫЕ ПОСТУПЛЕНИЯ ОТ НЕГОСУДАРСТВЕННЫХ ОРГАНИЗАЦИЙ
</t>
  </si>
  <si>
    <t>2 04 00000 00 0000 000</t>
  </si>
  <si>
    <t>2 07 00000 00 0000 000</t>
  </si>
  <si>
    <t xml:space="preserve">  -  на осуществление единовременной выплаты к началу учебного года работникам муниципальных образовательных организаций</t>
  </si>
  <si>
    <t>Утверждено (тыс.руб.)</t>
  </si>
  <si>
    <t>Кассовое исполнение (тыс.руб.)</t>
  </si>
  <si>
    <t>%  исполнения</t>
  </si>
  <si>
    <t xml:space="preserve"> 2 19 00000 00 0000 000</t>
  </si>
  <si>
    <t>ВОЗВРАТ ОСТАТКОВ СУБСИДИЙ, СУБВЕНЦИЙ И ИНЫХ МЕЖБЮДЖЕТНЫХ ТРАНСФЕРТОВ, ИМЕЮЩИХ ЦЕЛЕВОЕ НАЗНАЧЕНИЕ, ПРОШЛЫХ ЛЕТ</t>
  </si>
  <si>
    <t>2 19 00000 14 0000 150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</si>
  <si>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</si>
  <si>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2 19 25519 14 0000 150</t>
  </si>
  <si>
    <t>Возврат остатков субсидий на поддержку отрасли культуры из бюджетов муниципальных округов</t>
  </si>
  <si>
    <t>2 19 25599 14 0000 150</t>
  </si>
  <si>
    <t xml:space="preserve"> Возврат остатков субсидий на подготовку проектов межевания земельных участков и на проведение кадастровых работ из бюджетов муниципальных округов</t>
  </si>
  <si>
    <t xml:space="preserve"> 2 19 60010 14 0000 150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</si>
  <si>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</si>
  <si>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1 14 01000 00 0000 410</t>
  </si>
  <si>
    <t xml:space="preserve">  Доходы от продажи квартир</t>
  </si>
  <si>
    <t xml:space="preserve"> 1 14 01040 14 0000 410</t>
  </si>
  <si>
    <t xml:space="preserve">  Доходы от продажи квартир, находящихся в собственности муниципальных округов</t>
  </si>
  <si>
    <t>1 14 02000 00 0000 000</t>
  </si>
  <si>
    <t>1 14 02040 14 0000 410</t>
  </si>
  <si>
    <t>1 14 02043 14 0000 410</t>
  </si>
  <si>
    <t>1 14 02040 14 0000 440</t>
  </si>
  <si>
    <t xml:space="preserve"> 1 14 02042 14 0000 440</t>
  </si>
  <si>
    <t xml:space="preserve"> 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</si>
  <si>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</si>
  <si>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 1 03 03000 01 0000 110</t>
  </si>
  <si>
    <t>Туристический налог</t>
  </si>
  <si>
    <t>1 05 02000 02 0000 110</t>
  </si>
  <si>
    <t xml:space="preserve">Единый налог на вмененный доход для отдельных видов деятельности
</t>
  </si>
  <si>
    <t>1 05 02010 02 0000 110</t>
  </si>
  <si>
    <t>Единый налог на вмененный доход для отдельных видов деятельности</t>
  </si>
  <si>
    <t>1 11 05410 00 0000 120</t>
  </si>
  <si>
    <t xml:space="preserve"> 1 11 05410 14 0000 120</t>
  </si>
  <si>
    <t xml:space="preserve">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</si>
  <si>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</si>
  <si>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1 16 07010 14 0000 140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</si>
  <si>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</si>
  <si>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</si>
  <si>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1 16 10129 01 0000 140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</si>
  <si>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</si>
  <si>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1 16 11130 01 0000 140</t>
  </si>
  <si>
    <t xml:space="preserve">Отчет об исполнении  по доходам бюджета Калининского  муниципального округа Тверской области                                                                      за 9 месяцев 2025 года                                                                                                                                                         </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</si>
  <si>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
</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</si>
  <si>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</si>
  <si>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</si>
  <si>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</si>
  <si>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</si>
  <si>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  Доходы от реализации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t>
  </si>
  <si>
    <t xml:space="preserve"> 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</si>
  <si>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Приложение 1                                                                                                                                                                                                                                               Утверждено                                                                                                                                                                                                                                                                                                                                                                                        постановлением администрации                                                                                                                                                                                                                                                                                                                                                                                                                                               Калининского муниципального округа                                                                                                                                                                                             Тверской области                                                                                                                                           
от "23"  октября  2025 г. №  5400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</si>
</sst>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0"/>
    <numFmt numFmtId="165" formatCode="#\ ##0.00_ "/>
  </numFmts>
  <fonts count="30">
    <font>
      <sz val="10"/>
      <name val="Arial"/>
      <charset val="134"/>
    </font>
    <font>
      <sz val="10"/>
      <name val="Arial"/>
      <family val="2"/>
      <charset val="204"/>
    </font>
    <font>
      <b/>
      <sz val="10"/>
      <name val="Arial"/>
      <family val="2"/>
      <charset val="204"/>
    </font>
    <font>
      <sz val="12"/>
      <name val="Arial"/>
      <family val="2"/>
      <charset val="204"/>
    </font>
    <font>
      <sz val="12"/>
      <name val="Times New Roman"/>
      <family val="1"/>
      <charset val="204"/>
    </font>
    <font>
      <sz val="12"/>
      <color rgb="FF000000"/>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sz val="11"/>
      <name val="Times New Roman"/>
      <family val="1"/>
      <charset val="204"/>
    </font>
    <font>
      <sz val="12"/>
      <color rgb="FFFF0000"/>
      <name val="Times New Roman"/>
      <family val="1"/>
      <charset val="204"/>
    </font>
    <font>
      <b/>
      <sz val="12"/>
      <color rgb="FF000000"/>
      <name val="Times New Roman"/>
      <family val="1"/>
      <charset val="204"/>
    </font>
    <font>
      <b/>
      <sz val="11"/>
      <color rgb="FF000000"/>
      <name val="Times New Roman"/>
      <family val="1"/>
      <charset val="204"/>
    </font>
    <font>
      <sz val="11"/>
      <color rgb="FF000000"/>
      <name val="Times New Roman"/>
      <family val="1"/>
      <charset val="204"/>
    </font>
    <font>
      <sz val="9"/>
      <color indexed="10"/>
      <name val="Tahoma"/>
      <family val="2"/>
      <charset val="204"/>
    </font>
    <font>
      <sz val="10"/>
      <color rgb="FF000000"/>
      <name val="Arial Cyr"/>
      <charset val="134"/>
    </font>
    <font>
      <sz val="8"/>
      <color rgb="FF000000"/>
      <name val="Arial Cyr"/>
      <charset val="134"/>
    </font>
    <font>
      <sz val="8"/>
      <color rgb="FF000000"/>
      <name val="Arial"/>
      <family val="2"/>
      <charset val="204"/>
    </font>
    <font>
      <sz val="12"/>
      <name val="Times New Roman"/>
      <family val="1"/>
      <charset val="204"/>
    </font>
    <font>
      <sz val="10"/>
      <name val="Arial"/>
      <family val="2"/>
      <charset val="204"/>
    </font>
    <font>
      <b/>
      <sz val="16"/>
      <name val="Times New Roman"/>
      <family val="1"/>
      <charset val="204"/>
    </font>
    <font>
      <b/>
      <sz val="11"/>
      <name val="Times New Roman"/>
      <family val="1"/>
      <charset val="204"/>
    </font>
    <font>
      <sz val="11"/>
      <name val="Arial"/>
      <family val="2"/>
      <charset val="204"/>
    </font>
    <font>
      <b/>
      <sz val="11"/>
      <name val="Arial"/>
      <family val="2"/>
      <charset val="204"/>
    </font>
    <font>
      <b/>
      <sz val="12"/>
      <name val="Arial"/>
      <family val="2"/>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6"/>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8">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s>
  <cellStyleXfs count="14">
    <xf numFmtId="0" fontId="0" fillId="0" borderId="0"/>
    <xf numFmtId="0" fontId="14" fillId="0" borderId="0" applyNumberFormat="0" applyBorder="0">
      <alignment horizontal="left" vertical="center" indent="1"/>
      <protection locked="0"/>
    </xf>
    <xf numFmtId="1" fontId="15" fillId="0" borderId="3">
      <alignment horizontal="center" vertical="top" shrinkToFit="1"/>
    </xf>
    <xf numFmtId="49" fontId="15" fillId="0" borderId="3">
      <alignment horizontal="center" vertical="top" shrinkToFit="1"/>
    </xf>
    <xf numFmtId="0" fontId="16" fillId="0" borderId="4">
      <alignment horizontal="left" wrapText="1" indent="2"/>
    </xf>
    <xf numFmtId="0" fontId="17" fillId="0" borderId="5">
      <alignment horizontal="left" wrapText="1" indent="2"/>
    </xf>
    <xf numFmtId="0" fontId="15" fillId="0" borderId="3">
      <alignment horizontal="left" vertical="top" wrapText="1"/>
    </xf>
    <xf numFmtId="0" fontId="15" fillId="0" borderId="3">
      <alignment horizontal="left" vertical="top" wrapText="1"/>
    </xf>
    <xf numFmtId="49" fontId="16" fillId="0" borderId="2">
      <alignment horizontal="center"/>
    </xf>
    <xf numFmtId="49" fontId="17" fillId="0" borderId="3">
      <alignment horizontal="center"/>
    </xf>
    <xf numFmtId="0" fontId="15" fillId="0" borderId="3">
      <alignment horizontal="left" vertical="top" wrapText="1"/>
    </xf>
    <xf numFmtId="0" fontId="1" fillId="0" borderId="0"/>
    <xf numFmtId="0" fontId="1" fillId="0" borderId="0"/>
    <xf numFmtId="0" fontId="1" fillId="0" borderId="0"/>
  </cellStyleXfs>
  <cellXfs count="131">
    <xf numFmtId="0" fontId="0" fillId="0" borderId="0" xfId="0"/>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4"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0" fontId="4" fillId="2" borderId="1" xfId="0" applyFont="1" applyFill="1" applyBorder="1" applyAlignment="1">
      <alignment horizontal="center" vertical="center"/>
    </xf>
    <xf numFmtId="49" fontId="6" fillId="2" borderId="1" xfId="0" applyNumberFormat="1" applyFont="1" applyFill="1" applyBorder="1" applyAlignment="1">
      <alignment horizontal="center" wrapText="1"/>
    </xf>
    <xf numFmtId="0" fontId="6" fillId="2" borderId="1" xfId="0" applyFont="1" applyFill="1" applyBorder="1" applyAlignment="1">
      <alignment horizontal="center" wrapText="1"/>
    </xf>
    <xf numFmtId="0" fontId="6" fillId="2" borderId="1" xfId="0" applyFont="1" applyFill="1" applyBorder="1" applyAlignment="1">
      <alignment wrapText="1"/>
    </xf>
    <xf numFmtId="0" fontId="6" fillId="2" borderId="1" xfId="0" applyFont="1" applyFill="1" applyBorder="1" applyAlignment="1">
      <alignment vertical="top" wrapText="1"/>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2" applyNumberFormat="1" applyFont="1" applyFill="1" applyBorder="1" applyAlignment="1">
      <alignment horizontal="center" vertical="center" wrapText="1"/>
    </xf>
    <xf numFmtId="1" fontId="7" fillId="2" borderId="1" xfId="2" applyNumberFormat="1" applyFont="1" applyFill="1" applyBorder="1" applyAlignment="1" applyProtection="1">
      <alignment horizontal="center" vertical="center" shrinkToFit="1"/>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4" fillId="2" borderId="1" xfId="0" applyFont="1" applyFill="1" applyBorder="1" applyAlignment="1">
      <alignment horizontal="left" vertical="justify"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justify" wrapText="1"/>
    </xf>
    <xf numFmtId="49" fontId="4"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6"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7" fillId="2" borderId="1" xfId="0" applyFont="1" applyFill="1" applyBorder="1" applyAlignment="1">
      <alignment horizontal="left" vertical="justify" wrapText="1"/>
    </xf>
    <xf numFmtId="49" fontId="5" fillId="2" borderId="1" xfId="8" applyNumberFormat="1" applyFont="1" applyFill="1" applyBorder="1" applyAlignment="1" applyProtection="1">
      <alignment horizontal="center" vertical="center"/>
    </xf>
    <xf numFmtId="0" fontId="5" fillId="2" borderId="1" xfId="4" applyNumberFormat="1" applyFont="1" applyFill="1" applyBorder="1" applyAlignment="1" applyProtection="1">
      <alignment horizontal="left" vertical="justify" wrapText="1"/>
    </xf>
    <xf numFmtId="49" fontId="5" fillId="2" borderId="1" xfId="9" applyNumberFormat="1" applyFont="1" applyFill="1" applyBorder="1" applyAlignment="1" applyProtection="1">
      <alignment horizontal="center" vertical="center"/>
    </xf>
    <xf numFmtId="0" fontId="5" fillId="2" borderId="1" xfId="5" applyNumberFormat="1" applyFont="1" applyFill="1" applyBorder="1" applyAlignment="1" applyProtection="1">
      <alignment horizontal="left" vertical="justify" wrapText="1"/>
    </xf>
    <xf numFmtId="0" fontId="4" fillId="2" borderId="1" xfId="10"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3" applyNumberFormat="1" applyFont="1" applyFill="1" applyBorder="1" applyAlignment="1" applyProtection="1">
      <alignment horizontal="center" vertical="center" shrinkToFit="1"/>
    </xf>
    <xf numFmtId="0" fontId="4" fillId="2" borderId="1" xfId="7"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4" fillId="0" borderId="1" xfId="0" applyFont="1" applyBorder="1" applyAlignment="1">
      <alignment horizontal="center"/>
    </xf>
    <xf numFmtId="0" fontId="4" fillId="2" borderId="1" xfId="0" applyFont="1" applyFill="1" applyBorder="1" applyAlignment="1">
      <alignment horizontal="left" vertical="top" wrapText="1"/>
    </xf>
    <xf numFmtId="165" fontId="4" fillId="0" borderId="1" xfId="0" applyNumberFormat="1" applyFont="1" applyBorder="1" applyAlignment="1">
      <alignment vertical="top" wrapText="1"/>
    </xf>
    <xf numFmtId="0" fontId="9" fillId="2" borderId="1" xfId="0" applyFont="1" applyFill="1" applyBorder="1" applyAlignment="1">
      <alignment horizontal="left" vertical="justify"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xf>
    <xf numFmtId="0" fontId="4" fillId="2" borderId="1" xfId="0" applyNumberFormat="1" applyFont="1" applyFill="1" applyBorder="1" applyAlignment="1">
      <alignment vertical="top" wrapText="1"/>
    </xf>
    <xf numFmtId="0" fontId="1" fillId="2" borderId="0" xfId="0" applyFont="1" applyFill="1" applyAlignment="1">
      <alignment horizontal="center"/>
    </xf>
    <xf numFmtId="0" fontId="6" fillId="2" borderId="1" xfId="0" applyFont="1" applyFill="1" applyBorder="1" applyAlignment="1">
      <alignment horizontal="left" vertical="center" wrapText="1"/>
    </xf>
    <xf numFmtId="0" fontId="4" fillId="2" borderId="1" xfId="0" applyFont="1" applyFill="1" applyBorder="1" applyAlignment="1">
      <alignment horizontal="left" wrapText="1"/>
    </xf>
    <xf numFmtId="49" fontId="8" fillId="2" borderId="1" xfId="0" applyNumberFormat="1" applyFont="1" applyFill="1" applyBorder="1" applyAlignment="1">
      <alignment horizontal="center" wrapText="1"/>
    </xf>
    <xf numFmtId="49" fontId="8" fillId="2" borderId="1" xfId="9" applyNumberFormat="1" applyFont="1" applyFill="1" applyBorder="1" applyProtection="1">
      <alignment horizontal="center"/>
    </xf>
    <xf numFmtId="0" fontId="8" fillId="2" borderId="1" xfId="5" applyNumberFormat="1" applyFont="1" applyFill="1" applyBorder="1" applyAlignment="1" applyProtection="1">
      <alignment wrapText="1"/>
    </xf>
    <xf numFmtId="49" fontId="7" fillId="2" borderId="1" xfId="0" applyNumberFormat="1" applyFont="1" applyFill="1" applyBorder="1" applyAlignment="1">
      <alignment horizontal="center" wrapText="1"/>
    </xf>
    <xf numFmtId="49" fontId="7" fillId="2" borderId="1" xfId="9" applyNumberFormat="1" applyFont="1" applyFill="1" applyBorder="1" applyProtection="1">
      <alignment horizontal="center"/>
    </xf>
    <xf numFmtId="0" fontId="7" fillId="2" borderId="1" xfId="5" applyNumberFormat="1" applyFont="1" applyFill="1" applyBorder="1" applyAlignment="1" applyProtection="1">
      <alignment wrapText="1"/>
    </xf>
    <xf numFmtId="49" fontId="11" fillId="0" borderId="2" xfId="8" applyNumberFormat="1" applyFont="1" applyAlignment="1" applyProtection="1">
      <alignment horizontal="center" vertical="center"/>
    </xf>
    <xf numFmtId="0" fontId="12" fillId="0" borderId="1" xfId="4" applyNumberFormat="1" applyFont="1" applyBorder="1" applyAlignment="1" applyProtection="1">
      <alignment wrapText="1"/>
    </xf>
    <xf numFmtId="49" fontId="5" fillId="0" borderId="2" xfId="8" applyNumberFormat="1" applyFont="1" applyAlignment="1" applyProtection="1">
      <alignment horizontal="center" vertical="center"/>
    </xf>
    <xf numFmtId="0" fontId="13" fillId="0" borderId="1" xfId="4" applyNumberFormat="1" applyFont="1" applyBorder="1" applyAlignment="1" applyProtection="1">
      <alignment wrapText="1"/>
    </xf>
    <xf numFmtId="165" fontId="4" fillId="2" borderId="0" xfId="0" applyNumberFormat="1" applyFont="1" applyFill="1" applyBorder="1" applyAlignment="1">
      <alignment horizontal="center" vertical="center"/>
    </xf>
    <xf numFmtId="0" fontId="6" fillId="2" borderId="1" xfId="0" applyFont="1" applyFill="1" applyBorder="1" applyAlignment="1">
      <alignment vertical="center"/>
    </xf>
    <xf numFmtId="0" fontId="1" fillId="2" borderId="0" xfId="0" applyFont="1" applyFill="1" applyAlignment="1">
      <alignment horizontal="right"/>
    </xf>
    <xf numFmtId="0" fontId="4" fillId="3" borderId="1" xfId="0" applyFont="1" applyFill="1" applyBorder="1" applyAlignment="1">
      <alignment vertical="top" wrapText="1"/>
    </xf>
    <xf numFmtId="0" fontId="4" fillId="3" borderId="1" xfId="12" applyNumberFormat="1" applyFont="1" applyFill="1" applyBorder="1" applyAlignment="1">
      <alignment horizontal="left" vertical="distributed" wrapText="1"/>
    </xf>
    <xf numFmtId="0" fontId="4" fillId="3" borderId="1" xfId="12" applyFont="1" applyFill="1" applyBorder="1" applyAlignment="1">
      <alignment horizontal="left" vertical="justify" wrapText="1"/>
    </xf>
    <xf numFmtId="0" fontId="4" fillId="3" borderId="1" xfId="12" applyNumberFormat="1" applyFont="1" applyFill="1" applyBorder="1" applyAlignment="1">
      <alignment horizontal="left" vertical="distributed"/>
    </xf>
    <xf numFmtId="0" fontId="4" fillId="2" borderId="1" xfId="0" applyFont="1" applyFill="1" applyBorder="1" applyAlignment="1">
      <alignment horizontal="center" wrapText="1"/>
    </xf>
    <xf numFmtId="0" fontId="4" fillId="2" borderId="1" xfId="0" applyFont="1" applyFill="1" applyBorder="1" applyAlignment="1">
      <alignment horizontal="center" wrapText="1"/>
    </xf>
    <xf numFmtId="165" fontId="6" fillId="0" borderId="1" xfId="1" applyNumberFormat="1" applyFont="1" applyFill="1" applyBorder="1" applyAlignment="1">
      <alignment horizontal="center" wrapText="1"/>
      <protection locked="0"/>
    </xf>
    <xf numFmtId="165" fontId="4" fillId="0" borderId="1" xfId="1" applyNumberFormat="1" applyFont="1" applyFill="1" applyBorder="1" applyAlignment="1">
      <alignment horizontal="center" wrapText="1"/>
      <protection locked="0"/>
    </xf>
    <xf numFmtId="165" fontId="4" fillId="0" borderId="1"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xf>
    <xf numFmtId="165" fontId="6" fillId="0" borderId="1" xfId="1" applyNumberFormat="1" applyFont="1" applyFill="1" applyBorder="1" applyAlignment="1">
      <alignment horizontal="center" vertical="center" wrapText="1"/>
      <protection locked="0"/>
    </xf>
    <xf numFmtId="165" fontId="4" fillId="0" borderId="1" xfId="1" applyNumberFormat="1" applyFont="1" applyFill="1" applyBorder="1" applyAlignment="1">
      <alignment horizontal="center" vertical="center" wrapText="1"/>
      <protection locked="0"/>
    </xf>
    <xf numFmtId="165" fontId="10" fillId="0" borderId="1" xfId="0" applyNumberFormat="1" applyFont="1" applyFill="1" applyBorder="1" applyAlignment="1">
      <alignment horizontal="center" vertical="center"/>
    </xf>
    <xf numFmtId="0" fontId="19" fillId="2" borderId="0" xfId="0" applyFont="1" applyFill="1"/>
    <xf numFmtId="0" fontId="19" fillId="0" borderId="0" xfId="0" applyFont="1"/>
    <xf numFmtId="49" fontId="25" fillId="2" borderId="1" xfId="0" applyNumberFormat="1" applyFont="1" applyFill="1" applyBorder="1" applyAlignment="1">
      <alignment horizontal="center" vertical="center" wrapText="1"/>
    </xf>
    <xf numFmtId="49" fontId="26" fillId="2" borderId="1" xfId="9" applyNumberFormat="1" applyFont="1" applyFill="1" applyBorder="1" applyAlignment="1" applyProtection="1">
      <alignment horizontal="left" vertical="center"/>
    </xf>
    <xf numFmtId="0" fontId="26" fillId="2" borderId="1" xfId="5" applyNumberFormat="1" applyFont="1" applyFill="1" applyBorder="1" applyAlignment="1" applyProtection="1">
      <alignment horizontal="left" vertical="justify" wrapText="1"/>
    </xf>
    <xf numFmtId="165" fontId="25" fillId="2" borderId="1" xfId="0" applyNumberFormat="1" applyFont="1" applyFill="1" applyBorder="1" applyAlignment="1">
      <alignment horizontal="center" vertical="center"/>
    </xf>
    <xf numFmtId="49" fontId="18" fillId="2" borderId="1" xfId="0" applyNumberFormat="1" applyFont="1" applyFill="1" applyBorder="1" applyAlignment="1">
      <alignment horizontal="center" vertical="center" wrapText="1"/>
    </xf>
    <xf numFmtId="49" fontId="27" fillId="2" borderId="1" xfId="9" applyNumberFormat="1" applyFont="1" applyFill="1" applyBorder="1" applyAlignment="1" applyProtection="1">
      <alignment horizontal="left" vertical="center"/>
    </xf>
    <xf numFmtId="0" fontId="27" fillId="2" borderId="1" xfId="5" applyNumberFormat="1" applyFont="1" applyFill="1" applyBorder="1" applyAlignment="1" applyProtection="1">
      <alignment horizontal="left" vertical="justify" wrapText="1"/>
    </xf>
    <xf numFmtId="165" fontId="18" fillId="2" borderId="1" xfId="0" applyNumberFormat="1" applyFont="1" applyFill="1" applyBorder="1" applyAlignment="1">
      <alignment horizontal="center" vertical="center"/>
    </xf>
    <xf numFmtId="0" fontId="27" fillId="0" borderId="1" xfId="5" applyNumberFormat="1" applyFont="1" applyFill="1" applyBorder="1" applyAlignment="1" applyProtection="1">
      <alignment wrapText="1"/>
    </xf>
    <xf numFmtId="1" fontId="5" fillId="2" borderId="3" xfId="2" applyNumberFormat="1" applyFont="1" applyFill="1" applyAlignment="1" applyProtection="1">
      <alignment horizontal="center" vertical="center" shrinkToFit="1"/>
    </xf>
    <xf numFmtId="0" fontId="5" fillId="2" borderId="3" xfId="6" applyNumberFormat="1" applyFont="1" applyFill="1" applyProtection="1">
      <alignment horizontal="left" vertical="top" wrapText="1"/>
    </xf>
    <xf numFmtId="49" fontId="27" fillId="0" borderId="1" xfId="8" applyNumberFormat="1" applyFont="1" applyBorder="1" applyProtection="1">
      <alignment horizontal="center"/>
    </xf>
    <xf numFmtId="0" fontId="27" fillId="0" borderId="1" xfId="4" applyNumberFormat="1" applyFont="1" applyBorder="1" applyAlignment="1" applyProtection="1">
      <alignment wrapText="1"/>
    </xf>
    <xf numFmtId="165" fontId="18" fillId="2" borderId="1" xfId="1" applyNumberFormat="1" applyFont="1" applyFill="1" applyBorder="1" applyAlignment="1">
      <alignment horizontal="center" vertical="center" wrapText="1"/>
      <protection locked="0"/>
    </xf>
    <xf numFmtId="49" fontId="18" fillId="2" borderId="1" xfId="0" applyNumberFormat="1" applyFont="1" applyFill="1" applyBorder="1" applyAlignment="1">
      <alignment horizontal="center" wrapText="1"/>
    </xf>
    <xf numFmtId="49" fontId="18" fillId="2" borderId="1" xfId="0" applyNumberFormat="1" applyFont="1" applyFill="1" applyBorder="1" applyAlignment="1">
      <alignment horizontal="center" vertical="center"/>
    </xf>
    <xf numFmtId="49" fontId="18" fillId="2" borderId="1" xfId="12" applyNumberFormat="1" applyFont="1" applyFill="1" applyBorder="1" applyAlignment="1">
      <alignment horizontal="center" vertical="center" wrapText="1"/>
    </xf>
    <xf numFmtId="49" fontId="5" fillId="0" borderId="1" xfId="9" applyNumberFormat="1" applyFont="1" applyBorder="1" applyProtection="1">
      <alignment horizontal="center"/>
    </xf>
    <xf numFmtId="0" fontId="5" fillId="0" borderId="1" xfId="5" applyNumberFormat="1" applyFont="1" applyBorder="1" applyAlignment="1" applyProtection="1">
      <alignment wrapText="1"/>
    </xf>
    <xf numFmtId="0" fontId="4" fillId="2" borderId="1" xfId="0" applyFont="1" applyFill="1" applyBorder="1" applyAlignment="1">
      <alignment horizontal="justify" vertical="center" wrapText="1"/>
    </xf>
    <xf numFmtId="49" fontId="28" fillId="2" borderId="1" xfId="0" applyNumberFormat="1" applyFont="1" applyFill="1" applyBorder="1" applyAlignment="1">
      <alignment horizontal="center" vertical="center" wrapText="1"/>
    </xf>
    <xf numFmtId="49" fontId="5" fillId="0" borderId="1" xfId="9" applyNumberFormat="1" applyFont="1" applyBorder="1" applyAlignment="1" applyProtection="1">
      <alignment horizontal="center" vertical="center"/>
    </xf>
    <xf numFmtId="165" fontId="4" fillId="2" borderId="1" xfId="1" applyNumberFormat="1" applyFont="1" applyFill="1" applyBorder="1" applyAlignment="1">
      <alignment horizontal="center" vertical="center" wrapText="1"/>
      <protection locked="0"/>
    </xf>
    <xf numFmtId="49" fontId="5" fillId="0" borderId="1" xfId="9" applyNumberFormat="1" applyFont="1" applyFill="1" applyBorder="1" applyAlignment="1" applyProtection="1">
      <alignment horizontal="center" vertical="center"/>
    </xf>
    <xf numFmtId="0" fontId="5" fillId="0" borderId="1" xfId="5" applyNumberFormat="1" applyFont="1" applyFill="1" applyBorder="1" applyAlignment="1" applyProtection="1">
      <alignment wrapText="1"/>
    </xf>
    <xf numFmtId="0" fontId="5" fillId="0" borderId="7" xfId="5" applyNumberFormat="1" applyFont="1" applyBorder="1" applyAlignment="1" applyProtection="1">
      <alignment wrapText="1"/>
    </xf>
    <xf numFmtId="0" fontId="1" fillId="2" borderId="0" xfId="0" applyFont="1" applyFill="1" applyAlignment="1">
      <alignment horizontal="center" vertical="center"/>
    </xf>
    <xf numFmtId="0" fontId="5" fillId="0" borderId="1" xfId="5" applyNumberFormat="1" applyFont="1" applyBorder="1" applyAlignment="1" applyProtection="1">
      <alignment horizontal="justify" vertical="top" wrapText="1"/>
    </xf>
    <xf numFmtId="0" fontId="4" fillId="2" borderId="1" xfId="0" applyNumberFormat="1" applyFont="1" applyFill="1" applyBorder="1" applyAlignment="1">
      <alignment horizontal="justify" vertical="top" wrapText="1"/>
    </xf>
    <xf numFmtId="0" fontId="5" fillId="0" borderId="6" xfId="4" applyNumberFormat="1" applyFont="1" applyBorder="1" applyAlignment="1" applyProtection="1">
      <alignment horizontal="justify" vertical="top" wrapText="1"/>
    </xf>
    <xf numFmtId="49" fontId="5" fillId="0" borderId="2" xfId="8" applyNumberFormat="1" applyFont="1" applyProtection="1">
      <alignment horizontal="center"/>
    </xf>
    <xf numFmtId="0" fontId="29" fillId="0" borderId="0" xfId="0" applyFont="1" applyAlignment="1">
      <alignment horizontal="center" vertical="justify"/>
    </xf>
    <xf numFmtId="0" fontId="20" fillId="0" borderId="0" xfId="0" applyFont="1" applyAlignment="1">
      <alignment horizontal="center" vertical="justify"/>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4" fillId="2" borderId="0" xfId="0" applyFont="1" applyFill="1" applyAlignment="1">
      <alignment horizontal="right" vertical="top" wrapText="1"/>
    </xf>
    <xf numFmtId="0" fontId="18" fillId="2" borderId="0" xfId="0" applyFont="1" applyFill="1" applyAlignment="1">
      <alignment horizontal="right" vertical="top" wrapText="1"/>
    </xf>
    <xf numFmtId="0" fontId="21" fillId="0" borderId="1" xfId="0" applyFont="1" applyFill="1" applyBorder="1" applyAlignment="1">
      <alignment horizontal="center" vertical="top" wrapText="1"/>
    </xf>
    <xf numFmtId="0" fontId="23" fillId="0" borderId="1" xfId="0" applyFont="1" applyBorder="1" applyAlignment="1">
      <alignment horizontal="center" vertical="top" wrapText="1"/>
    </xf>
    <xf numFmtId="164" fontId="21" fillId="0" borderId="1" xfId="0" applyNumberFormat="1" applyFont="1" applyFill="1" applyBorder="1" applyAlignment="1">
      <alignment horizontal="center" vertical="top" wrapText="1"/>
    </xf>
    <xf numFmtId="164" fontId="21" fillId="0" borderId="1" xfId="0" applyNumberFormat="1" applyFont="1" applyBorder="1" applyAlignment="1">
      <alignment horizontal="center" vertical="top" wrapText="1"/>
    </xf>
    <xf numFmtId="0" fontId="6" fillId="0" borderId="1" xfId="0" applyFont="1" applyFill="1" applyBorder="1" applyAlignment="1">
      <alignment horizontal="center" vertical="center" wrapText="1"/>
    </xf>
    <xf numFmtId="0" fontId="24" fillId="0" borderId="1" xfId="0" applyFont="1" applyBorder="1" applyAlignment="1">
      <alignment horizontal="center" vertical="center" wrapText="1"/>
    </xf>
  </cellXfs>
  <cellStyles count="14">
    <cellStyle name="xl23" xfId="2" xr:uid="{00000000-0005-0000-0000-000000000000}"/>
    <cellStyle name="xl29" xfId="3" xr:uid="{00000000-0005-0000-0000-000001000000}"/>
    <cellStyle name="xl30" xfId="4" xr:uid="{00000000-0005-0000-0000-000002000000}"/>
    <cellStyle name="xl31" xfId="5" xr:uid="{00000000-0005-0000-0000-000003000000}"/>
    <cellStyle name="xl37" xfId="6" xr:uid="{00000000-0005-0000-0000-000004000000}"/>
    <cellStyle name="xl39" xfId="7" xr:uid="{00000000-0005-0000-0000-000005000000}"/>
    <cellStyle name="xl41" xfId="8" xr:uid="{00000000-0005-0000-0000-000006000000}"/>
    <cellStyle name="xl43" xfId="9" xr:uid="{00000000-0005-0000-0000-000007000000}"/>
    <cellStyle name="xl44" xfId="10" xr:uid="{00000000-0005-0000-0000-000008000000}"/>
    <cellStyle name="Обычный" xfId="0" builtinId="0"/>
    <cellStyle name="Обычный 10" xfId="11" xr:uid="{00000000-0005-0000-0000-00000A000000}"/>
    <cellStyle name="Обычный 2" xfId="12" xr:uid="{00000000-0005-0000-0000-00000B000000}"/>
    <cellStyle name="Обычный 8" xfId="13" xr:uid="{00000000-0005-0000-0000-00000C000000}"/>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16"/>
  <sheetViews>
    <sheetView tabSelected="1" view="pageBreakPreview" workbookViewId="0">
      <selection activeCell="E8" sqref="E8"/>
    </sheetView>
  </sheetViews>
  <sheetFormatPr defaultColWidth="9.140625" defaultRowHeight="15.75"/>
  <cols>
    <col min="1" max="1" width="5.140625" style="3" customWidth="1"/>
    <col min="2" max="2" width="24.42578125" style="4" customWidth="1"/>
    <col min="3" max="3" width="73.85546875" style="5" customWidth="1"/>
    <col min="4" max="4" width="13.5703125" style="6" customWidth="1"/>
    <col min="5" max="5" width="13.42578125" style="7" customWidth="1"/>
    <col min="6" max="6" width="13.5703125" style="113" customWidth="1"/>
    <col min="7" max="7" width="10.5703125" style="5"/>
    <col min="8" max="16384" width="9.140625" style="5"/>
  </cols>
  <sheetData>
    <row r="1" spans="1:6" s="85" customFormat="1" ht="114" customHeight="1">
      <c r="A1" s="123" t="s">
        <v>403</v>
      </c>
      <c r="B1" s="124"/>
      <c r="C1" s="124"/>
      <c r="D1" s="124"/>
      <c r="E1" s="124"/>
      <c r="F1" s="124"/>
    </row>
    <row r="2" spans="1:6" s="86" customFormat="1" ht="46.5" customHeight="1">
      <c r="A2" s="118" t="s">
        <v>395</v>
      </c>
      <c r="B2" s="119"/>
      <c r="C2" s="119"/>
      <c r="D2" s="119"/>
      <c r="E2" s="119"/>
      <c r="F2" s="119"/>
    </row>
    <row r="3" spans="1:6" s="85" customFormat="1" ht="21.95" customHeight="1">
      <c r="A3" s="121" t="s">
        <v>0</v>
      </c>
      <c r="B3" s="122"/>
      <c r="C3" s="120" t="s">
        <v>1</v>
      </c>
      <c r="D3" s="125" t="s">
        <v>355</v>
      </c>
      <c r="E3" s="127" t="s">
        <v>356</v>
      </c>
      <c r="F3" s="129" t="s">
        <v>357</v>
      </c>
    </row>
    <row r="4" spans="1:6" s="85" customFormat="1" ht="26.25" customHeight="1">
      <c r="A4" s="122"/>
      <c r="B4" s="122"/>
      <c r="C4" s="120"/>
      <c r="D4" s="126"/>
      <c r="E4" s="128"/>
      <c r="F4" s="130"/>
    </row>
    <row r="5" spans="1:6" s="1" customFormat="1" ht="24.95" customHeight="1">
      <c r="A5" s="10" t="s">
        <v>2</v>
      </c>
      <c r="B5" s="11" t="s">
        <v>3</v>
      </c>
      <c r="C5" s="12" t="s">
        <v>4</v>
      </c>
      <c r="D5" s="78">
        <f>D6+D23+D34+D46+D52+D59+D75+D82+D91+D111+D55+D131</f>
        <v>1916644.2499999995</v>
      </c>
      <c r="E5" s="78">
        <f>E6+E23+E34+E46+E52+E59+E75+E82+E91+E111+E55+E131</f>
        <v>1108641.1099999999</v>
      </c>
      <c r="F5" s="78">
        <f>(E5/D5)*100</f>
        <v>57.842821379084832</v>
      </c>
    </row>
    <row r="6" spans="1:6" s="1" customFormat="1" ht="15" customHeight="1">
      <c r="A6" s="10" t="s">
        <v>2</v>
      </c>
      <c r="B6" s="11" t="s">
        <v>5</v>
      </c>
      <c r="C6" s="13" t="s">
        <v>6</v>
      </c>
      <c r="D6" s="78">
        <f t="shared" ref="D6:E6" si="0">D7</f>
        <v>861932.29999999993</v>
      </c>
      <c r="E6" s="78">
        <f t="shared" si="0"/>
        <v>564624.67999999982</v>
      </c>
      <c r="F6" s="82">
        <f t="shared" ref="F6:F69" si="1">(E6/D6)*100</f>
        <v>65.506847811597254</v>
      </c>
    </row>
    <row r="7" spans="1:6" s="1" customFormat="1" ht="15" customHeight="1">
      <c r="A7" s="14" t="s">
        <v>2</v>
      </c>
      <c r="B7" s="8" t="s">
        <v>7</v>
      </c>
      <c r="C7" s="72" t="s">
        <v>8</v>
      </c>
      <c r="D7" s="79">
        <f>D8+D9+D10+D11+D12+D14+D15+D13+D16+D17+D18+D19+D20+D21+D22</f>
        <v>861932.29999999993</v>
      </c>
      <c r="E7" s="79">
        <f>E8+E9+E10+E11+E12+E14+E15+E13+E16+E17+E18+E19+E20+E21+E22</f>
        <v>564624.67999999982</v>
      </c>
      <c r="F7" s="83">
        <f t="shared" si="1"/>
        <v>65.506847811597254</v>
      </c>
    </row>
    <row r="8" spans="1:6" ht="204.75">
      <c r="A8" s="16" t="s">
        <v>2</v>
      </c>
      <c r="B8" s="17" t="s">
        <v>9</v>
      </c>
      <c r="C8" s="73" t="s">
        <v>10</v>
      </c>
      <c r="D8" s="80">
        <v>739533.6</v>
      </c>
      <c r="E8" s="80">
        <v>497064.04</v>
      </c>
      <c r="F8" s="83">
        <f t="shared" si="1"/>
        <v>67.213178684511419</v>
      </c>
    </row>
    <row r="9" spans="1:6" ht="144" customHeight="1">
      <c r="A9" s="16" t="s">
        <v>2</v>
      </c>
      <c r="B9" s="17" t="s">
        <v>11</v>
      </c>
      <c r="C9" s="73" t="s">
        <v>12</v>
      </c>
      <c r="D9" s="80">
        <v>1699.6</v>
      </c>
      <c r="E9" s="80">
        <v>1640.18</v>
      </c>
      <c r="F9" s="83">
        <f t="shared" si="1"/>
        <v>96.503883266650973</v>
      </c>
    </row>
    <row r="10" spans="1:6" ht="141.75">
      <c r="A10" s="16" t="s">
        <v>2</v>
      </c>
      <c r="B10" s="18" t="s">
        <v>13</v>
      </c>
      <c r="C10" s="74" t="s">
        <v>14</v>
      </c>
      <c r="D10" s="80">
        <v>1590.1</v>
      </c>
      <c r="E10" s="80">
        <v>616.65</v>
      </c>
      <c r="F10" s="83">
        <f t="shared" si="1"/>
        <v>38.780579837746053</v>
      </c>
    </row>
    <row r="11" spans="1:6" ht="143.25" customHeight="1">
      <c r="A11" s="16" t="s">
        <v>2</v>
      </c>
      <c r="B11" s="18" t="s">
        <v>15</v>
      </c>
      <c r="C11" s="74" t="s">
        <v>16</v>
      </c>
      <c r="D11" s="80">
        <v>9451.2999999999993</v>
      </c>
      <c r="E11" s="80">
        <v>436.04</v>
      </c>
      <c r="F11" s="83">
        <f t="shared" si="1"/>
        <v>4.6135452265825867</v>
      </c>
    </row>
    <row r="12" spans="1:6" ht="141.75">
      <c r="A12" s="16" t="s">
        <v>2</v>
      </c>
      <c r="B12" s="18" t="s">
        <v>17</v>
      </c>
      <c r="C12" s="74" t="s">
        <v>18</v>
      </c>
      <c r="D12" s="80">
        <v>6180.4</v>
      </c>
      <c r="E12" s="80">
        <v>0</v>
      </c>
      <c r="F12" s="83">
        <f t="shared" si="1"/>
        <v>0</v>
      </c>
    </row>
    <row r="13" spans="1:6" ht="126" customHeight="1">
      <c r="A13" s="16" t="s">
        <v>2</v>
      </c>
      <c r="B13" s="18" t="s">
        <v>19</v>
      </c>
      <c r="C13" s="74" t="s">
        <v>20</v>
      </c>
      <c r="D13" s="80">
        <v>13578.9</v>
      </c>
      <c r="E13" s="80">
        <v>0</v>
      </c>
      <c r="F13" s="83">
        <f t="shared" si="1"/>
        <v>0</v>
      </c>
    </row>
    <row r="14" spans="1:6" ht="126">
      <c r="A14" s="16" t="s">
        <v>2</v>
      </c>
      <c r="B14" s="17" t="s">
        <v>21</v>
      </c>
      <c r="C14" s="75" t="s">
        <v>22</v>
      </c>
      <c r="D14" s="80">
        <v>19289.599999999999</v>
      </c>
      <c r="E14" s="80">
        <v>19090.78</v>
      </c>
      <c r="F14" s="83">
        <f t="shared" si="1"/>
        <v>98.969289150630388</v>
      </c>
    </row>
    <row r="15" spans="1:6" ht="84" customHeight="1">
      <c r="A15" s="16" t="s">
        <v>2</v>
      </c>
      <c r="B15" s="17" t="s">
        <v>23</v>
      </c>
      <c r="C15" s="75" t="s">
        <v>24</v>
      </c>
      <c r="D15" s="80">
        <v>19374.099999999999</v>
      </c>
      <c r="E15" s="80">
        <v>18270.900000000001</v>
      </c>
      <c r="F15" s="83">
        <f t="shared" si="1"/>
        <v>94.305800011355373</v>
      </c>
    </row>
    <row r="16" spans="1:6" s="1" customFormat="1" ht="409.5" customHeight="1">
      <c r="A16" s="16" t="s">
        <v>2</v>
      </c>
      <c r="B16" s="9" t="s">
        <v>25</v>
      </c>
      <c r="C16" s="73" t="s">
        <v>337</v>
      </c>
      <c r="D16" s="80">
        <v>11062.2</v>
      </c>
      <c r="E16" s="80">
        <v>9376.7099999999991</v>
      </c>
      <c r="F16" s="83">
        <f t="shared" si="1"/>
        <v>84.763519010685016</v>
      </c>
    </row>
    <row r="17" spans="1:6" s="1" customFormat="1" ht="96" customHeight="1">
      <c r="A17" s="16" t="s">
        <v>2</v>
      </c>
      <c r="B17" s="19" t="s">
        <v>26</v>
      </c>
      <c r="C17" s="75" t="s">
        <v>27</v>
      </c>
      <c r="D17" s="80">
        <v>5004</v>
      </c>
      <c r="E17" s="80">
        <v>3270.69</v>
      </c>
      <c r="F17" s="83">
        <f t="shared" si="1"/>
        <v>65.361510791366911</v>
      </c>
    </row>
    <row r="18" spans="1:6" s="1" customFormat="1" ht="94.5">
      <c r="A18" s="16" t="s">
        <v>2</v>
      </c>
      <c r="B18" s="19" t="s">
        <v>28</v>
      </c>
      <c r="C18" s="75" t="s">
        <v>29</v>
      </c>
      <c r="D18" s="80">
        <v>18368</v>
      </c>
      <c r="E18" s="80">
        <v>8211.9599999999991</v>
      </c>
      <c r="F18" s="83">
        <f t="shared" si="1"/>
        <v>44.70797038327526</v>
      </c>
    </row>
    <row r="19" spans="1:6" s="1" customFormat="1" ht="275.25" customHeight="1">
      <c r="A19" s="16" t="s">
        <v>2</v>
      </c>
      <c r="B19" s="18" t="s">
        <v>30</v>
      </c>
      <c r="C19" s="73" t="s">
        <v>338</v>
      </c>
      <c r="D19" s="80">
        <v>9957.6</v>
      </c>
      <c r="E19" s="80">
        <v>5191.72</v>
      </c>
      <c r="F19" s="83">
        <f t="shared" si="1"/>
        <v>52.138266248895313</v>
      </c>
    </row>
    <row r="20" spans="1:6" s="1" customFormat="1" ht="266.25" customHeight="1">
      <c r="A20" s="16" t="s">
        <v>2</v>
      </c>
      <c r="B20" s="18" t="s">
        <v>31</v>
      </c>
      <c r="C20" s="73" t="s">
        <v>339</v>
      </c>
      <c r="D20" s="80">
        <v>6662.1</v>
      </c>
      <c r="E20" s="80">
        <v>1400.46</v>
      </c>
      <c r="F20" s="83">
        <f t="shared" si="1"/>
        <v>21.0212995902193</v>
      </c>
    </row>
    <row r="21" spans="1:6" s="1" customFormat="1" ht="252" customHeight="1">
      <c r="A21" s="16" t="s">
        <v>2</v>
      </c>
      <c r="B21" s="18" t="s">
        <v>32</v>
      </c>
      <c r="C21" s="73" t="s">
        <v>340</v>
      </c>
      <c r="D21" s="80">
        <v>180.8</v>
      </c>
      <c r="E21" s="80">
        <v>0</v>
      </c>
      <c r="F21" s="83">
        <f t="shared" si="1"/>
        <v>0</v>
      </c>
    </row>
    <row r="22" spans="1:6" s="1" customFormat="1" ht="47.25">
      <c r="A22" s="102" t="s">
        <v>2</v>
      </c>
      <c r="B22" s="103" t="s">
        <v>377</v>
      </c>
      <c r="C22" s="95" t="s">
        <v>378</v>
      </c>
      <c r="D22" s="80">
        <v>0</v>
      </c>
      <c r="E22" s="80">
        <v>54.55</v>
      </c>
      <c r="F22" s="83">
        <v>0</v>
      </c>
    </row>
    <row r="23" spans="1:6" s="1" customFormat="1" ht="30.95" customHeight="1">
      <c r="A23" s="20" t="s">
        <v>2</v>
      </c>
      <c r="B23" s="21" t="s">
        <v>33</v>
      </c>
      <c r="C23" s="22" t="s">
        <v>34</v>
      </c>
      <c r="D23" s="81">
        <f>D24+D33</f>
        <v>73304.3</v>
      </c>
      <c r="E23" s="81">
        <f>E24+E33</f>
        <v>54504.939999999995</v>
      </c>
      <c r="F23" s="82">
        <f t="shared" si="1"/>
        <v>74.35435574720718</v>
      </c>
    </row>
    <row r="24" spans="1:6" ht="30.75" customHeight="1">
      <c r="A24" s="16" t="s">
        <v>2</v>
      </c>
      <c r="B24" s="17" t="s">
        <v>35</v>
      </c>
      <c r="C24" s="23" t="s">
        <v>36</v>
      </c>
      <c r="D24" s="80">
        <f>D25+D27+D29+D31+D33</f>
        <v>73304.3</v>
      </c>
      <c r="E24" s="80">
        <f t="shared" ref="E24" si="2">E25+E27+E29+E31</f>
        <v>54160.84</v>
      </c>
      <c r="F24" s="83">
        <f t="shared" si="1"/>
        <v>73.884942629559234</v>
      </c>
    </row>
    <row r="25" spans="1:6" ht="63">
      <c r="A25" s="16" t="s">
        <v>2</v>
      </c>
      <c r="B25" s="17" t="s">
        <v>37</v>
      </c>
      <c r="C25" s="23" t="s">
        <v>38</v>
      </c>
      <c r="D25" s="80">
        <f t="shared" ref="D25:E25" si="3">D26</f>
        <v>38339.4</v>
      </c>
      <c r="E25" s="80">
        <f t="shared" si="3"/>
        <v>27409.81</v>
      </c>
      <c r="F25" s="83">
        <f t="shared" si="1"/>
        <v>71.492537702728782</v>
      </c>
    </row>
    <row r="26" spans="1:6" ht="94.5">
      <c r="A26" s="16" t="s">
        <v>2</v>
      </c>
      <c r="B26" s="17" t="s">
        <v>39</v>
      </c>
      <c r="C26" s="23" t="s">
        <v>40</v>
      </c>
      <c r="D26" s="80">
        <f>37330.5+1008.9</f>
        <v>38339.4</v>
      </c>
      <c r="E26" s="80">
        <v>27409.81</v>
      </c>
      <c r="F26" s="83">
        <f t="shared" si="1"/>
        <v>71.492537702728782</v>
      </c>
    </row>
    <row r="27" spans="1:6" ht="78.75">
      <c r="A27" s="16" t="s">
        <v>2</v>
      </c>
      <c r="B27" s="17" t="s">
        <v>41</v>
      </c>
      <c r="C27" s="23" t="s">
        <v>42</v>
      </c>
      <c r="D27" s="80">
        <f t="shared" ref="D27:E27" si="4">D28</f>
        <v>172.7</v>
      </c>
      <c r="E27" s="80">
        <f t="shared" si="4"/>
        <v>160.07</v>
      </c>
      <c r="F27" s="83">
        <f t="shared" si="1"/>
        <v>92.686740011580781</v>
      </c>
    </row>
    <row r="28" spans="1:6" ht="110.25">
      <c r="A28" s="16" t="s">
        <v>2</v>
      </c>
      <c r="B28" s="17" t="s">
        <v>43</v>
      </c>
      <c r="C28" s="23" t="s">
        <v>44</v>
      </c>
      <c r="D28" s="80">
        <f>168.2+4.5</f>
        <v>172.7</v>
      </c>
      <c r="E28" s="80">
        <v>160.07</v>
      </c>
      <c r="F28" s="83">
        <f t="shared" si="1"/>
        <v>92.686740011580781</v>
      </c>
    </row>
    <row r="29" spans="1:6" ht="63">
      <c r="A29" s="16" t="s">
        <v>2</v>
      </c>
      <c r="B29" s="17" t="s">
        <v>45</v>
      </c>
      <c r="C29" s="23" t="s">
        <v>46</v>
      </c>
      <c r="D29" s="80">
        <f t="shared" ref="D29:E29" si="5">D30</f>
        <v>38718.899999999994</v>
      </c>
      <c r="E29" s="80">
        <f t="shared" si="5"/>
        <v>29382.54</v>
      </c>
      <c r="F29" s="83">
        <f t="shared" si="1"/>
        <v>75.886814966334285</v>
      </c>
    </row>
    <row r="30" spans="1:6" ht="94.5">
      <c r="A30" s="16" t="s">
        <v>2</v>
      </c>
      <c r="B30" s="17" t="s">
        <v>47</v>
      </c>
      <c r="C30" s="23" t="s">
        <v>48</v>
      </c>
      <c r="D30" s="80">
        <f>37700.2+1018.7</f>
        <v>38718.899999999994</v>
      </c>
      <c r="E30" s="80">
        <v>29382.54</v>
      </c>
      <c r="F30" s="83">
        <f t="shared" si="1"/>
        <v>75.886814966334285</v>
      </c>
    </row>
    <row r="31" spans="1:6" ht="63">
      <c r="A31" s="16" t="s">
        <v>2</v>
      </c>
      <c r="B31" s="17" t="s">
        <v>49</v>
      </c>
      <c r="C31" s="23" t="s">
        <v>50</v>
      </c>
      <c r="D31" s="80">
        <f t="shared" ref="D31:E31" si="6">D32</f>
        <v>-3926.7</v>
      </c>
      <c r="E31" s="80">
        <f t="shared" si="6"/>
        <v>-2791.58</v>
      </c>
      <c r="F31" s="83">
        <f t="shared" si="1"/>
        <v>71.092265770239635</v>
      </c>
    </row>
    <row r="32" spans="1:6" ht="94.5">
      <c r="A32" s="16" t="s">
        <v>2</v>
      </c>
      <c r="B32" s="17" t="s">
        <v>51</v>
      </c>
      <c r="C32" s="23" t="s">
        <v>52</v>
      </c>
      <c r="D32" s="80">
        <f>-3823.6-103.1</f>
        <v>-3926.7</v>
      </c>
      <c r="E32" s="80">
        <v>-2791.58</v>
      </c>
      <c r="F32" s="83">
        <f t="shared" si="1"/>
        <v>71.092265770239635</v>
      </c>
    </row>
    <row r="33" spans="1:6" s="1" customFormat="1">
      <c r="A33" s="16" t="s">
        <v>2</v>
      </c>
      <c r="B33" s="104" t="s">
        <v>379</v>
      </c>
      <c r="C33" s="105" t="s">
        <v>380</v>
      </c>
      <c r="D33" s="80">
        <v>0</v>
      </c>
      <c r="E33" s="80">
        <v>344.1</v>
      </c>
      <c r="F33" s="83">
        <v>0</v>
      </c>
    </row>
    <row r="34" spans="1:6" s="1" customFormat="1" ht="18.75" customHeight="1">
      <c r="A34" s="24" t="s">
        <v>2</v>
      </c>
      <c r="B34" s="21" t="s">
        <v>53</v>
      </c>
      <c r="C34" s="25" t="s">
        <v>54</v>
      </c>
      <c r="D34" s="82">
        <f>D42+D44+D35+D40</f>
        <v>106163.4</v>
      </c>
      <c r="E34" s="82">
        <f>E42+E44+E35+E40</f>
        <v>90866.47</v>
      </c>
      <c r="F34" s="82">
        <f t="shared" si="1"/>
        <v>85.591145347643362</v>
      </c>
    </row>
    <row r="35" spans="1:6" ht="31.5" customHeight="1">
      <c r="A35" s="26" t="s">
        <v>2</v>
      </c>
      <c r="B35" s="17" t="s">
        <v>55</v>
      </c>
      <c r="C35" s="23" t="s">
        <v>56</v>
      </c>
      <c r="D35" s="83">
        <f>D36+D38</f>
        <v>74283.399999999994</v>
      </c>
      <c r="E35" s="83">
        <f t="shared" ref="E35" si="7">E36+E38</f>
        <v>58937.63</v>
      </c>
      <c r="F35" s="83">
        <f t="shared" si="1"/>
        <v>79.341589103352845</v>
      </c>
    </row>
    <row r="36" spans="1:6" ht="30" customHeight="1">
      <c r="A36" s="26" t="s">
        <v>2</v>
      </c>
      <c r="B36" s="17" t="s">
        <v>57</v>
      </c>
      <c r="C36" s="23" t="s">
        <v>58</v>
      </c>
      <c r="D36" s="83">
        <f t="shared" ref="D36:E36" si="8">D37</f>
        <v>59507.9</v>
      </c>
      <c r="E36" s="83">
        <f t="shared" si="8"/>
        <v>49632.82</v>
      </c>
      <c r="F36" s="83">
        <f t="shared" si="1"/>
        <v>83.405430203384753</v>
      </c>
    </row>
    <row r="37" spans="1:6" ht="30" customHeight="1">
      <c r="A37" s="26" t="s">
        <v>2</v>
      </c>
      <c r="B37" s="17" t="s">
        <v>59</v>
      </c>
      <c r="C37" s="23" t="s">
        <v>60</v>
      </c>
      <c r="D37" s="80">
        <v>59507.9</v>
      </c>
      <c r="E37" s="80">
        <v>49632.82</v>
      </c>
      <c r="F37" s="83">
        <f t="shared" si="1"/>
        <v>83.405430203384753</v>
      </c>
    </row>
    <row r="38" spans="1:6" ht="31.5">
      <c r="A38" s="26" t="s">
        <v>2</v>
      </c>
      <c r="B38" s="17" t="s">
        <v>61</v>
      </c>
      <c r="C38" s="23" t="s">
        <v>62</v>
      </c>
      <c r="D38" s="83">
        <f t="shared" ref="D38:E38" si="9">D39</f>
        <v>14775.5</v>
      </c>
      <c r="E38" s="83">
        <f t="shared" si="9"/>
        <v>9304.81</v>
      </c>
      <c r="F38" s="83">
        <f t="shared" si="1"/>
        <v>62.974586308415958</v>
      </c>
    </row>
    <row r="39" spans="1:6" ht="63" customHeight="1">
      <c r="A39" s="26" t="s">
        <v>2</v>
      </c>
      <c r="B39" s="17" t="s">
        <v>63</v>
      </c>
      <c r="C39" s="23" t="s">
        <v>64</v>
      </c>
      <c r="D39" s="80">
        <v>14775.5</v>
      </c>
      <c r="E39" s="80">
        <v>9304.81</v>
      </c>
      <c r="F39" s="83">
        <f t="shared" si="1"/>
        <v>62.974586308415958</v>
      </c>
    </row>
    <row r="40" spans="1:6" ht="15.75" customHeight="1">
      <c r="A40" s="26" t="s">
        <v>2</v>
      </c>
      <c r="B40" s="17" t="s">
        <v>381</v>
      </c>
      <c r="C40" s="106" t="s">
        <v>382</v>
      </c>
      <c r="D40" s="80">
        <f>D41</f>
        <v>0</v>
      </c>
      <c r="E40" s="80">
        <f>E41</f>
        <v>3.08</v>
      </c>
      <c r="F40" s="83">
        <v>0</v>
      </c>
    </row>
    <row r="41" spans="1:6" ht="16.5" customHeight="1">
      <c r="A41" s="26" t="s">
        <v>2</v>
      </c>
      <c r="B41" s="17" t="s">
        <v>383</v>
      </c>
      <c r="C41" s="106" t="s">
        <v>384</v>
      </c>
      <c r="D41" s="80">
        <v>0</v>
      </c>
      <c r="E41" s="80">
        <v>3.08</v>
      </c>
      <c r="F41" s="83">
        <v>0</v>
      </c>
    </row>
    <row r="42" spans="1:6">
      <c r="A42" s="26" t="s">
        <v>2</v>
      </c>
      <c r="B42" s="17" t="s">
        <v>65</v>
      </c>
      <c r="C42" s="23" t="s">
        <v>66</v>
      </c>
      <c r="D42" s="83">
        <f t="shared" ref="D42:E42" si="10">D43</f>
        <v>7136</v>
      </c>
      <c r="E42" s="83">
        <f t="shared" si="10"/>
        <v>3433.17</v>
      </c>
      <c r="F42" s="83">
        <f t="shared" si="1"/>
        <v>48.110566143497756</v>
      </c>
    </row>
    <row r="43" spans="1:6">
      <c r="A43" s="26" t="s">
        <v>2</v>
      </c>
      <c r="B43" s="17" t="s">
        <v>67</v>
      </c>
      <c r="C43" s="23" t="s">
        <v>66</v>
      </c>
      <c r="D43" s="80">
        <v>7136</v>
      </c>
      <c r="E43" s="80">
        <v>3433.17</v>
      </c>
      <c r="F43" s="83">
        <f t="shared" si="1"/>
        <v>48.110566143497756</v>
      </c>
    </row>
    <row r="44" spans="1:6" ht="30" customHeight="1">
      <c r="A44" s="26" t="s">
        <v>2</v>
      </c>
      <c r="B44" s="17" t="s">
        <v>68</v>
      </c>
      <c r="C44" s="23" t="s">
        <v>69</v>
      </c>
      <c r="D44" s="80">
        <f t="shared" ref="D44:E44" si="11">D45</f>
        <v>24744</v>
      </c>
      <c r="E44" s="80">
        <f t="shared" si="11"/>
        <v>28492.59</v>
      </c>
      <c r="F44" s="83">
        <f t="shared" si="1"/>
        <v>115.149490785645</v>
      </c>
    </row>
    <row r="45" spans="1:6" ht="30" customHeight="1">
      <c r="A45" s="26" t="s">
        <v>2</v>
      </c>
      <c r="B45" s="17" t="s">
        <v>70</v>
      </c>
      <c r="C45" s="23" t="s">
        <v>71</v>
      </c>
      <c r="D45" s="80">
        <v>24744</v>
      </c>
      <c r="E45" s="80">
        <v>28492.59</v>
      </c>
      <c r="F45" s="83">
        <f t="shared" si="1"/>
        <v>115.149490785645</v>
      </c>
    </row>
    <row r="46" spans="1:6">
      <c r="A46" s="27" t="s">
        <v>2</v>
      </c>
      <c r="B46" s="28" t="s">
        <v>72</v>
      </c>
      <c r="C46" s="29" t="s">
        <v>73</v>
      </c>
      <c r="D46" s="81">
        <f>D47+D49</f>
        <v>279412</v>
      </c>
      <c r="E46" s="81">
        <f t="shared" ref="E46" si="12">E47+E49</f>
        <v>237092.61</v>
      </c>
      <c r="F46" s="82">
        <f t="shared" si="1"/>
        <v>84.854125807051943</v>
      </c>
    </row>
    <row r="47" spans="1:6" ht="17.25" customHeight="1">
      <c r="A47" s="26" t="s">
        <v>2</v>
      </c>
      <c r="B47" s="30" t="s">
        <v>74</v>
      </c>
      <c r="C47" s="31" t="s">
        <v>75</v>
      </c>
      <c r="D47" s="80">
        <f t="shared" ref="D47:E47" si="13">D48</f>
        <v>48018</v>
      </c>
      <c r="E47" s="80">
        <f t="shared" si="13"/>
        <v>18888.84</v>
      </c>
      <c r="F47" s="83">
        <f t="shared" si="1"/>
        <v>39.336998625515434</v>
      </c>
    </row>
    <row r="48" spans="1:6" ht="45.95" customHeight="1">
      <c r="A48" s="26" t="s">
        <v>2</v>
      </c>
      <c r="B48" s="30" t="s">
        <v>76</v>
      </c>
      <c r="C48" s="31" t="s">
        <v>77</v>
      </c>
      <c r="D48" s="80">
        <v>48018</v>
      </c>
      <c r="E48" s="80">
        <v>18888.84</v>
      </c>
      <c r="F48" s="83">
        <f t="shared" si="1"/>
        <v>39.336998625515434</v>
      </c>
    </row>
    <row r="49" spans="1:6">
      <c r="A49" s="26" t="s">
        <v>2</v>
      </c>
      <c r="B49" s="30" t="s">
        <v>78</v>
      </c>
      <c r="C49" s="31" t="s">
        <v>79</v>
      </c>
      <c r="D49" s="80">
        <f t="shared" ref="D49:E49" si="14">D50+D51</f>
        <v>231394</v>
      </c>
      <c r="E49" s="80">
        <f t="shared" si="14"/>
        <v>218203.77</v>
      </c>
      <c r="F49" s="83">
        <f t="shared" si="1"/>
        <v>94.299666369914519</v>
      </c>
    </row>
    <row r="50" spans="1:6" ht="30" customHeight="1">
      <c r="A50" s="26" t="s">
        <v>2</v>
      </c>
      <c r="B50" s="30" t="s">
        <v>80</v>
      </c>
      <c r="C50" s="31" t="s">
        <v>81</v>
      </c>
      <c r="D50" s="80">
        <v>89756</v>
      </c>
      <c r="E50" s="80">
        <v>150155.62</v>
      </c>
      <c r="F50" s="83">
        <f t="shared" si="1"/>
        <v>167.29312803600874</v>
      </c>
    </row>
    <row r="51" spans="1:6" ht="30" customHeight="1">
      <c r="A51" s="26" t="s">
        <v>2</v>
      </c>
      <c r="B51" s="30" t="s">
        <v>82</v>
      </c>
      <c r="C51" s="31" t="s">
        <v>83</v>
      </c>
      <c r="D51" s="80">
        <v>141638</v>
      </c>
      <c r="E51" s="80">
        <v>68048.149999999994</v>
      </c>
      <c r="F51" s="83">
        <f t="shared" si="1"/>
        <v>48.043710021321957</v>
      </c>
    </row>
    <row r="52" spans="1:6" s="1" customFormat="1" ht="18.75" customHeight="1">
      <c r="A52" s="24" t="s">
        <v>2</v>
      </c>
      <c r="B52" s="21" t="s">
        <v>84</v>
      </c>
      <c r="C52" s="32" t="s">
        <v>85</v>
      </c>
      <c r="D52" s="82">
        <f>D53</f>
        <v>14714</v>
      </c>
      <c r="E52" s="82">
        <f>E53</f>
        <v>210.62</v>
      </c>
      <c r="F52" s="82">
        <f t="shared" si="1"/>
        <v>1.431425852929183</v>
      </c>
    </row>
    <row r="53" spans="1:6" ht="32.25" customHeight="1">
      <c r="A53" s="26" t="s">
        <v>2</v>
      </c>
      <c r="B53" s="16" t="s">
        <v>86</v>
      </c>
      <c r="C53" s="23" t="s">
        <v>87</v>
      </c>
      <c r="D53" s="80">
        <f t="shared" ref="D53:E53" si="15">D54</f>
        <v>14714</v>
      </c>
      <c r="E53" s="80">
        <f t="shared" si="15"/>
        <v>210.62</v>
      </c>
      <c r="F53" s="83">
        <f t="shared" si="1"/>
        <v>1.431425852929183</v>
      </c>
    </row>
    <row r="54" spans="1:6" ht="47.25">
      <c r="A54" s="26" t="s">
        <v>2</v>
      </c>
      <c r="B54" s="16" t="s">
        <v>88</v>
      </c>
      <c r="C54" s="23" t="s">
        <v>89</v>
      </c>
      <c r="D54" s="80">
        <v>14714</v>
      </c>
      <c r="E54" s="80">
        <v>210.62</v>
      </c>
      <c r="F54" s="83">
        <f t="shared" si="1"/>
        <v>1.431425852929183</v>
      </c>
    </row>
    <row r="55" spans="1:6" customFormat="1" ht="31.5">
      <c r="A55" s="24" t="s">
        <v>2</v>
      </c>
      <c r="B55" s="20" t="s">
        <v>90</v>
      </c>
      <c r="C55" s="25" t="s">
        <v>91</v>
      </c>
      <c r="D55" s="80">
        <f>D56</f>
        <v>84</v>
      </c>
      <c r="E55" s="80">
        <f>E56</f>
        <v>0</v>
      </c>
      <c r="F55" s="83">
        <f t="shared" si="1"/>
        <v>0</v>
      </c>
    </row>
    <row r="56" spans="1:6" customFormat="1">
      <c r="A56" s="26" t="s">
        <v>2</v>
      </c>
      <c r="B56" s="16" t="s">
        <v>92</v>
      </c>
      <c r="C56" s="33" t="s">
        <v>93</v>
      </c>
      <c r="D56" s="80">
        <f t="shared" ref="D56:E56" si="16">D57</f>
        <v>84</v>
      </c>
      <c r="E56" s="80">
        <f t="shared" si="16"/>
        <v>0</v>
      </c>
      <c r="F56" s="83">
        <f t="shared" si="1"/>
        <v>0</v>
      </c>
    </row>
    <row r="57" spans="1:6" customFormat="1">
      <c r="A57" s="26" t="s">
        <v>2</v>
      </c>
      <c r="B57" s="9" t="s">
        <v>94</v>
      </c>
      <c r="C57" s="33" t="s">
        <v>95</v>
      </c>
      <c r="D57" s="80">
        <f t="shared" ref="D57:E57" si="17">D58</f>
        <v>84</v>
      </c>
      <c r="E57" s="80">
        <f t="shared" si="17"/>
        <v>0</v>
      </c>
      <c r="F57" s="83">
        <f t="shared" si="1"/>
        <v>0</v>
      </c>
    </row>
    <row r="58" spans="1:6" customFormat="1" ht="32.1" customHeight="1">
      <c r="A58" s="26" t="s">
        <v>2</v>
      </c>
      <c r="B58" s="9" t="s">
        <v>96</v>
      </c>
      <c r="C58" s="23" t="s">
        <v>97</v>
      </c>
      <c r="D58" s="80">
        <v>84</v>
      </c>
      <c r="E58" s="80">
        <v>0</v>
      </c>
      <c r="F58" s="83">
        <f t="shared" si="1"/>
        <v>0</v>
      </c>
    </row>
    <row r="59" spans="1:6" s="1" customFormat="1" ht="47.1" customHeight="1">
      <c r="A59" s="24" t="s">
        <v>2</v>
      </c>
      <c r="B59" s="21" t="s">
        <v>98</v>
      </c>
      <c r="C59" s="25" t="s">
        <v>99</v>
      </c>
      <c r="D59" s="82">
        <f>D60+D73</f>
        <v>87448.400000000009</v>
      </c>
      <c r="E59" s="82">
        <f>E60+E73</f>
        <v>38940.94</v>
      </c>
      <c r="F59" s="82">
        <f t="shared" si="1"/>
        <v>44.53019151865557</v>
      </c>
    </row>
    <row r="60" spans="1:6" ht="78" customHeight="1">
      <c r="A60" s="26" t="s">
        <v>2</v>
      </c>
      <c r="B60" s="17" t="s">
        <v>100</v>
      </c>
      <c r="C60" s="23" t="s">
        <v>101</v>
      </c>
      <c r="D60" s="83">
        <f>D61+D63+D65+D67+D69+D71</f>
        <v>85488.400000000009</v>
      </c>
      <c r="E60" s="83">
        <f>E61+E63+E65+E67+E69+E71</f>
        <v>37374.82</v>
      </c>
      <c r="F60" s="83">
        <f t="shared" si="1"/>
        <v>43.719171255983262</v>
      </c>
    </row>
    <row r="61" spans="1:6" ht="63">
      <c r="A61" s="26" t="s">
        <v>2</v>
      </c>
      <c r="B61" s="17" t="s">
        <v>102</v>
      </c>
      <c r="C61" s="23" t="s">
        <v>103</v>
      </c>
      <c r="D61" s="83">
        <f t="shared" ref="D61:E61" si="18">D62</f>
        <v>29299.599999999999</v>
      </c>
      <c r="E61" s="83">
        <f t="shared" si="18"/>
        <v>15809.99</v>
      </c>
      <c r="F61" s="83">
        <f t="shared" si="1"/>
        <v>53.95974689074253</v>
      </c>
    </row>
    <row r="62" spans="1:6" ht="78" customHeight="1">
      <c r="A62" s="26" t="s">
        <v>2</v>
      </c>
      <c r="B62" s="17" t="s">
        <v>104</v>
      </c>
      <c r="C62" s="23" t="s">
        <v>105</v>
      </c>
      <c r="D62" s="80">
        <v>29299.599999999999</v>
      </c>
      <c r="E62" s="80">
        <v>15809.99</v>
      </c>
      <c r="F62" s="83">
        <f t="shared" si="1"/>
        <v>53.95974689074253</v>
      </c>
    </row>
    <row r="63" spans="1:6" ht="63" customHeight="1">
      <c r="A63" s="26" t="s">
        <v>2</v>
      </c>
      <c r="B63" s="30" t="s">
        <v>106</v>
      </c>
      <c r="C63" s="23" t="s">
        <v>107</v>
      </c>
      <c r="D63" s="80">
        <f t="shared" ref="D63:E63" si="19">D64</f>
        <v>51819</v>
      </c>
      <c r="E63" s="80">
        <f t="shared" si="19"/>
        <v>16752.77</v>
      </c>
      <c r="F63" s="83">
        <f t="shared" si="1"/>
        <v>32.32939655338776</v>
      </c>
    </row>
    <row r="64" spans="1:6" ht="65.099999999999994" customHeight="1">
      <c r="A64" s="26" t="s">
        <v>2</v>
      </c>
      <c r="B64" s="30" t="s">
        <v>108</v>
      </c>
      <c r="C64" s="23" t="s">
        <v>109</v>
      </c>
      <c r="D64" s="80">
        <v>51819</v>
      </c>
      <c r="E64" s="80">
        <v>16752.77</v>
      </c>
      <c r="F64" s="83">
        <f t="shared" si="1"/>
        <v>32.32939655338776</v>
      </c>
    </row>
    <row r="65" spans="1:6" ht="78.75">
      <c r="A65" s="34" t="s">
        <v>2</v>
      </c>
      <c r="B65" s="35" t="s">
        <v>110</v>
      </c>
      <c r="C65" s="36" t="s">
        <v>111</v>
      </c>
      <c r="D65" s="80">
        <f t="shared" ref="D65:E65" si="20">D66</f>
        <v>322</v>
      </c>
      <c r="E65" s="80">
        <f t="shared" si="20"/>
        <v>244.84</v>
      </c>
      <c r="F65" s="83">
        <f t="shared" si="1"/>
        <v>76.037267080745337</v>
      </c>
    </row>
    <row r="66" spans="1:6" ht="63">
      <c r="A66" s="34" t="s">
        <v>2</v>
      </c>
      <c r="B66" s="35" t="s">
        <v>112</v>
      </c>
      <c r="C66" s="37" t="s">
        <v>113</v>
      </c>
      <c r="D66" s="80">
        <v>322</v>
      </c>
      <c r="E66" s="80">
        <v>244.84</v>
      </c>
      <c r="F66" s="83">
        <f t="shared" si="1"/>
        <v>76.037267080745337</v>
      </c>
    </row>
    <row r="67" spans="1:6" ht="33" customHeight="1">
      <c r="A67" s="34" t="s">
        <v>2</v>
      </c>
      <c r="B67" s="38" t="s">
        <v>114</v>
      </c>
      <c r="C67" s="39" t="s">
        <v>115</v>
      </c>
      <c r="D67" s="80">
        <f t="shared" ref="D67:E67" si="21">D68</f>
        <v>4046.2</v>
      </c>
      <c r="E67" s="80">
        <f t="shared" si="21"/>
        <v>4562.1899999999996</v>
      </c>
      <c r="F67" s="83">
        <f t="shared" si="1"/>
        <v>112.75245909742473</v>
      </c>
    </row>
    <row r="68" spans="1:6" ht="33.950000000000003" customHeight="1">
      <c r="A68" s="34" t="s">
        <v>2</v>
      </c>
      <c r="B68" s="38" t="s">
        <v>116</v>
      </c>
      <c r="C68" s="39" t="s">
        <v>117</v>
      </c>
      <c r="D68" s="80">
        <v>4046.2</v>
      </c>
      <c r="E68" s="80">
        <v>4562.1899999999996</v>
      </c>
      <c r="F68" s="83">
        <f t="shared" si="1"/>
        <v>112.75245909742473</v>
      </c>
    </row>
    <row r="69" spans="1:6" ht="32.1" customHeight="1">
      <c r="A69" s="34" t="s">
        <v>2</v>
      </c>
      <c r="B69" s="40" t="s">
        <v>118</v>
      </c>
      <c r="C69" s="41" t="s">
        <v>119</v>
      </c>
      <c r="D69" s="80">
        <f t="shared" ref="D69:E69" si="22">D70</f>
        <v>1.6</v>
      </c>
      <c r="E69" s="80">
        <f t="shared" si="22"/>
        <v>1.61</v>
      </c>
      <c r="F69" s="83">
        <f t="shared" si="1"/>
        <v>100.62500000000001</v>
      </c>
    </row>
    <row r="70" spans="1:6" ht="78" customHeight="1">
      <c r="A70" s="34" t="s">
        <v>2</v>
      </c>
      <c r="B70" s="40" t="s">
        <v>120</v>
      </c>
      <c r="C70" s="41" t="s">
        <v>121</v>
      </c>
      <c r="D70" s="80">
        <v>1.6</v>
      </c>
      <c r="E70" s="80">
        <v>1.61</v>
      </c>
      <c r="F70" s="83">
        <f t="shared" ref="F70:F133" si="23">(E70/D70)*100</f>
        <v>100.62500000000001</v>
      </c>
    </row>
    <row r="71" spans="1:6" ht="65.25" customHeight="1">
      <c r="A71" s="107" t="s">
        <v>2</v>
      </c>
      <c r="B71" s="108" t="s">
        <v>385</v>
      </c>
      <c r="C71" s="114" t="s">
        <v>397</v>
      </c>
      <c r="D71" s="80">
        <f>D72</f>
        <v>0</v>
      </c>
      <c r="E71" s="80">
        <f>E72</f>
        <v>3.42</v>
      </c>
      <c r="F71" s="83">
        <v>0</v>
      </c>
    </row>
    <row r="72" spans="1:6" ht="141.75" customHeight="1">
      <c r="A72" s="107" t="s">
        <v>2</v>
      </c>
      <c r="B72" s="108" t="s">
        <v>386</v>
      </c>
      <c r="C72" s="114" t="s">
        <v>396</v>
      </c>
      <c r="D72" s="80">
        <v>0</v>
      </c>
      <c r="E72" s="80">
        <v>3.42</v>
      </c>
      <c r="F72" s="83">
        <v>0</v>
      </c>
    </row>
    <row r="73" spans="1:6" ht="78.95" customHeight="1">
      <c r="A73" s="26" t="s">
        <v>2</v>
      </c>
      <c r="B73" s="17" t="s">
        <v>122</v>
      </c>
      <c r="C73" s="23" t="s">
        <v>123</v>
      </c>
      <c r="D73" s="80">
        <f t="shared" ref="D73:E73" si="24">D74</f>
        <v>1960</v>
      </c>
      <c r="E73" s="80">
        <f t="shared" si="24"/>
        <v>1566.12</v>
      </c>
      <c r="F73" s="83">
        <f t="shared" si="23"/>
        <v>79.90408163265306</v>
      </c>
    </row>
    <row r="74" spans="1:6" ht="77.25" customHeight="1">
      <c r="A74" s="26" t="s">
        <v>2</v>
      </c>
      <c r="B74" s="17" t="s">
        <v>124</v>
      </c>
      <c r="C74" s="23" t="s">
        <v>125</v>
      </c>
      <c r="D74" s="80">
        <v>1960</v>
      </c>
      <c r="E74" s="80">
        <v>1566.12</v>
      </c>
      <c r="F74" s="83">
        <f t="shared" si="23"/>
        <v>79.90408163265306</v>
      </c>
    </row>
    <row r="75" spans="1:6" s="1" customFormat="1">
      <c r="A75" s="24" t="s">
        <v>2</v>
      </c>
      <c r="B75" s="21" t="s">
        <v>126</v>
      </c>
      <c r="C75" s="25" t="s">
        <v>127</v>
      </c>
      <c r="D75" s="82">
        <f t="shared" ref="D75:E75" si="25">D76</f>
        <v>36176.199999999997</v>
      </c>
      <c r="E75" s="82">
        <f t="shared" si="25"/>
        <v>13645.910000000002</v>
      </c>
      <c r="F75" s="82">
        <f t="shared" si="23"/>
        <v>37.720683764463935</v>
      </c>
    </row>
    <row r="76" spans="1:6">
      <c r="A76" s="26" t="s">
        <v>2</v>
      </c>
      <c r="B76" s="17" t="s">
        <v>128</v>
      </c>
      <c r="C76" s="23" t="s">
        <v>129</v>
      </c>
      <c r="D76" s="80">
        <f t="shared" ref="D76" si="26">D77+D78+D79</f>
        <v>36176.199999999997</v>
      </c>
      <c r="E76" s="80">
        <f t="shared" ref="E76" si="27">E77+E78+E79</f>
        <v>13645.910000000002</v>
      </c>
      <c r="F76" s="83">
        <f t="shared" si="23"/>
        <v>37.720683764463935</v>
      </c>
    </row>
    <row r="77" spans="1:6" ht="35.1" customHeight="1">
      <c r="A77" s="26" t="s">
        <v>2</v>
      </c>
      <c r="B77" s="9" t="s">
        <v>130</v>
      </c>
      <c r="C77" s="23" t="s">
        <v>131</v>
      </c>
      <c r="D77" s="80">
        <v>724.3</v>
      </c>
      <c r="E77" s="80">
        <v>765.18</v>
      </c>
      <c r="F77" s="83">
        <f t="shared" si="23"/>
        <v>105.64407013668369</v>
      </c>
    </row>
    <row r="78" spans="1:6">
      <c r="A78" s="26" t="s">
        <v>2</v>
      </c>
      <c r="B78" s="9" t="s">
        <v>132</v>
      </c>
      <c r="C78" s="23" t="s">
        <v>133</v>
      </c>
      <c r="D78" s="80">
        <v>210.7</v>
      </c>
      <c r="E78" s="80">
        <v>167.18</v>
      </c>
      <c r="F78" s="83">
        <f t="shared" si="23"/>
        <v>79.345040341718089</v>
      </c>
    </row>
    <row r="79" spans="1:6" ht="17.100000000000001" customHeight="1">
      <c r="A79" s="26" t="s">
        <v>2</v>
      </c>
      <c r="B79" s="9" t="s">
        <v>134</v>
      </c>
      <c r="C79" s="23" t="s">
        <v>135</v>
      </c>
      <c r="D79" s="80">
        <f t="shared" ref="D79" si="28">D80+D81</f>
        <v>35241.199999999997</v>
      </c>
      <c r="E79" s="80">
        <f t="shared" ref="E79" si="29">E80+E81</f>
        <v>12713.550000000001</v>
      </c>
      <c r="F79" s="83">
        <f t="shared" si="23"/>
        <v>36.075814671464087</v>
      </c>
    </row>
    <row r="80" spans="1:6" ht="15.95" customHeight="1">
      <c r="A80" s="26" t="s">
        <v>2</v>
      </c>
      <c r="B80" s="9" t="s">
        <v>136</v>
      </c>
      <c r="C80" s="42" t="s">
        <v>137</v>
      </c>
      <c r="D80" s="80">
        <v>22715.1</v>
      </c>
      <c r="E80" s="80">
        <v>11735.44</v>
      </c>
      <c r="F80" s="83">
        <f t="shared" si="23"/>
        <v>51.663607027924165</v>
      </c>
    </row>
    <row r="81" spans="1:6" ht="18" customHeight="1">
      <c r="A81" s="26" t="s">
        <v>2</v>
      </c>
      <c r="B81" s="9" t="s">
        <v>138</v>
      </c>
      <c r="C81" s="42" t="s">
        <v>139</v>
      </c>
      <c r="D81" s="80">
        <v>12526.1</v>
      </c>
      <c r="E81" s="80">
        <v>978.11</v>
      </c>
      <c r="F81" s="83">
        <f t="shared" si="23"/>
        <v>7.8085756939510294</v>
      </c>
    </row>
    <row r="82" spans="1:6" s="1" customFormat="1" ht="31.5">
      <c r="A82" s="24" t="s">
        <v>2</v>
      </c>
      <c r="B82" s="21" t="s">
        <v>140</v>
      </c>
      <c r="C82" s="25" t="s">
        <v>141</v>
      </c>
      <c r="D82" s="82">
        <f>D86+D83</f>
        <v>1629.9</v>
      </c>
      <c r="E82" s="82">
        <f>E86+E83</f>
        <v>2447.63</v>
      </c>
      <c r="F82" s="82">
        <f t="shared" si="23"/>
        <v>150.17056261120314</v>
      </c>
    </row>
    <row r="83" spans="1:6" s="1" customFormat="1">
      <c r="A83" s="26" t="s">
        <v>2</v>
      </c>
      <c r="B83" s="40" t="s">
        <v>142</v>
      </c>
      <c r="C83" s="41" t="s">
        <v>143</v>
      </c>
      <c r="D83" s="83">
        <f t="shared" ref="D83:E83" si="30">D84</f>
        <v>1199</v>
      </c>
      <c r="E83" s="83">
        <f t="shared" si="30"/>
        <v>523.5</v>
      </c>
      <c r="F83" s="83">
        <f t="shared" si="23"/>
        <v>43.66138448707256</v>
      </c>
    </row>
    <row r="84" spans="1:6" s="1" customFormat="1">
      <c r="A84" s="26" t="s">
        <v>2</v>
      </c>
      <c r="B84" s="40" t="s">
        <v>144</v>
      </c>
      <c r="C84" s="41" t="s">
        <v>145</v>
      </c>
      <c r="D84" s="83">
        <f t="shared" ref="D84:E84" si="31">D85</f>
        <v>1199</v>
      </c>
      <c r="E84" s="83">
        <f t="shared" si="31"/>
        <v>523.5</v>
      </c>
      <c r="F84" s="83">
        <f t="shared" si="23"/>
        <v>43.66138448707256</v>
      </c>
    </row>
    <row r="85" spans="1:6" s="1" customFormat="1" ht="31.5">
      <c r="A85" s="26" t="s">
        <v>2</v>
      </c>
      <c r="B85" s="40" t="s">
        <v>146</v>
      </c>
      <c r="C85" s="41" t="s">
        <v>147</v>
      </c>
      <c r="D85" s="83">
        <v>1199</v>
      </c>
      <c r="E85" s="83">
        <v>523.5</v>
      </c>
      <c r="F85" s="83">
        <f t="shared" si="23"/>
        <v>43.66138448707256</v>
      </c>
    </row>
    <row r="86" spans="1:6">
      <c r="A86" s="26" t="s">
        <v>2</v>
      </c>
      <c r="B86" s="9" t="s">
        <v>148</v>
      </c>
      <c r="C86" s="23" t="s">
        <v>149</v>
      </c>
      <c r="D86" s="80">
        <f t="shared" ref="D86:E86" si="32">D87+D89</f>
        <v>430.9</v>
      </c>
      <c r="E86" s="80">
        <f t="shared" si="32"/>
        <v>1924.1299999999999</v>
      </c>
      <c r="F86" s="83">
        <f t="shared" si="23"/>
        <v>446.53747969366447</v>
      </c>
    </row>
    <row r="87" spans="1:6" ht="30" customHeight="1">
      <c r="A87" s="26" t="s">
        <v>2</v>
      </c>
      <c r="B87" s="9" t="s">
        <v>150</v>
      </c>
      <c r="C87" s="23" t="s">
        <v>151</v>
      </c>
      <c r="D87" s="80">
        <f t="shared" ref="D87:E87" si="33">D88</f>
        <v>232</v>
      </c>
      <c r="E87" s="80">
        <f t="shared" si="33"/>
        <v>145.6</v>
      </c>
      <c r="F87" s="83">
        <f t="shared" si="23"/>
        <v>62.758620689655167</v>
      </c>
    </row>
    <row r="88" spans="1:6" ht="33" customHeight="1">
      <c r="A88" s="26" t="s">
        <v>2</v>
      </c>
      <c r="B88" s="9" t="s">
        <v>152</v>
      </c>
      <c r="C88" s="23" t="s">
        <v>153</v>
      </c>
      <c r="D88" s="80">
        <v>232</v>
      </c>
      <c r="E88" s="80">
        <v>145.6</v>
      </c>
      <c r="F88" s="83">
        <f t="shared" si="23"/>
        <v>62.758620689655167</v>
      </c>
    </row>
    <row r="89" spans="1:6" ht="19.5" customHeight="1">
      <c r="A89" s="26" t="s">
        <v>2</v>
      </c>
      <c r="B89" s="17" t="s">
        <v>154</v>
      </c>
      <c r="C89" s="23" t="s">
        <v>155</v>
      </c>
      <c r="D89" s="80">
        <f t="shared" ref="D89:E89" si="34">D90</f>
        <v>198.9</v>
      </c>
      <c r="E89" s="80">
        <f t="shared" si="34"/>
        <v>1778.53</v>
      </c>
      <c r="F89" s="83">
        <f t="shared" si="23"/>
        <v>894.1830065359477</v>
      </c>
    </row>
    <row r="90" spans="1:6" ht="18.95" customHeight="1">
      <c r="A90" s="26" t="s">
        <v>2</v>
      </c>
      <c r="B90" s="17" t="s">
        <v>156</v>
      </c>
      <c r="C90" s="31" t="s">
        <v>157</v>
      </c>
      <c r="D90" s="80">
        <v>198.9</v>
      </c>
      <c r="E90" s="80">
        <v>1778.53</v>
      </c>
      <c r="F90" s="83">
        <f t="shared" si="23"/>
        <v>894.1830065359477</v>
      </c>
    </row>
    <row r="91" spans="1:6" s="1" customFormat="1" ht="31.5">
      <c r="A91" s="24" t="s">
        <v>2</v>
      </c>
      <c r="B91" s="21" t="s">
        <v>158</v>
      </c>
      <c r="C91" s="25" t="s">
        <v>159</v>
      </c>
      <c r="D91" s="82">
        <f>D99+D109+D92+D94</f>
        <v>446034.35</v>
      </c>
      <c r="E91" s="82">
        <f>E99+E109+E92+E94</f>
        <v>100968.84</v>
      </c>
      <c r="F91" s="82">
        <f t="shared" si="23"/>
        <v>22.637009907420808</v>
      </c>
    </row>
    <row r="92" spans="1:6" s="1" customFormat="1">
      <c r="A92" s="91" t="s">
        <v>2</v>
      </c>
      <c r="B92" s="98" t="s">
        <v>368</v>
      </c>
      <c r="C92" s="99" t="s">
        <v>369</v>
      </c>
      <c r="D92" s="100">
        <f>D93</f>
        <v>0</v>
      </c>
      <c r="E92" s="100">
        <f>E93</f>
        <v>1020</v>
      </c>
      <c r="F92" s="83">
        <v>0</v>
      </c>
    </row>
    <row r="93" spans="1:6" s="1" customFormat="1" ht="31.5">
      <c r="A93" s="101" t="s">
        <v>2</v>
      </c>
      <c r="B93" s="98" t="s">
        <v>370</v>
      </c>
      <c r="C93" s="99" t="s">
        <v>371</v>
      </c>
      <c r="D93" s="100">
        <v>0</v>
      </c>
      <c r="E93" s="83">
        <v>1020</v>
      </c>
      <c r="F93" s="83">
        <v>0</v>
      </c>
    </row>
    <row r="94" spans="1:6" s="1" customFormat="1" ht="78" customHeight="1">
      <c r="A94" s="101" t="s">
        <v>2</v>
      </c>
      <c r="B94" s="14" t="s">
        <v>372</v>
      </c>
      <c r="C94" s="115" t="s">
        <v>398</v>
      </c>
      <c r="D94" s="100">
        <f>D95+D97</f>
        <v>0</v>
      </c>
      <c r="E94" s="100">
        <f>E95+E97</f>
        <v>1027.75</v>
      </c>
      <c r="F94" s="83">
        <v>0</v>
      </c>
    </row>
    <row r="95" spans="1:6" s="1" customFormat="1" ht="95.25" customHeight="1">
      <c r="A95" s="101" t="s">
        <v>2</v>
      </c>
      <c r="B95" s="14" t="s">
        <v>373</v>
      </c>
      <c r="C95" s="115" t="s">
        <v>399</v>
      </c>
      <c r="D95" s="100">
        <f>D96</f>
        <v>0</v>
      </c>
      <c r="E95" s="100">
        <f>E96</f>
        <v>882.85</v>
      </c>
      <c r="F95" s="83">
        <v>0</v>
      </c>
    </row>
    <row r="96" spans="1:6" s="1" customFormat="1" ht="78.75" customHeight="1">
      <c r="A96" s="101" t="s">
        <v>2</v>
      </c>
      <c r="B96" s="14" t="s">
        <v>374</v>
      </c>
      <c r="C96" s="115" t="s">
        <v>400</v>
      </c>
      <c r="D96" s="100">
        <v>0</v>
      </c>
      <c r="E96" s="83">
        <v>882.85</v>
      </c>
      <c r="F96" s="83">
        <v>0</v>
      </c>
    </row>
    <row r="97" spans="1:6" s="1" customFormat="1" ht="78.75" customHeight="1">
      <c r="A97" s="14" t="s">
        <v>2</v>
      </c>
      <c r="B97" s="117" t="s">
        <v>375</v>
      </c>
      <c r="C97" s="116" t="s">
        <v>401</v>
      </c>
      <c r="D97" s="109">
        <f>D98</f>
        <v>0</v>
      </c>
      <c r="E97" s="109">
        <f>E98</f>
        <v>144.9</v>
      </c>
      <c r="F97" s="83">
        <v>0</v>
      </c>
    </row>
    <row r="98" spans="1:6" s="1" customFormat="1" ht="79.5" customHeight="1">
      <c r="A98" s="14" t="s">
        <v>2</v>
      </c>
      <c r="B98" s="117" t="s">
        <v>376</v>
      </c>
      <c r="C98" s="116" t="s">
        <v>402</v>
      </c>
      <c r="D98" s="83">
        <v>0</v>
      </c>
      <c r="E98" s="83">
        <v>144.9</v>
      </c>
      <c r="F98" s="83">
        <v>0</v>
      </c>
    </row>
    <row r="99" spans="1:6" ht="30.95" customHeight="1">
      <c r="A99" s="26" t="s">
        <v>2</v>
      </c>
      <c r="B99" s="17" t="s">
        <v>160</v>
      </c>
      <c r="C99" s="43" t="s">
        <v>161</v>
      </c>
      <c r="D99" s="83">
        <f>D100+D102+D104</f>
        <v>435731.3</v>
      </c>
      <c r="E99" s="83">
        <f>E100+E102+E104</f>
        <v>91700.94</v>
      </c>
      <c r="F99" s="83">
        <f t="shared" si="23"/>
        <v>21.0452955755072</v>
      </c>
    </row>
    <row r="100" spans="1:6" ht="31.5">
      <c r="A100" s="26" t="s">
        <v>2</v>
      </c>
      <c r="B100" s="17" t="s">
        <v>162</v>
      </c>
      <c r="C100" s="23" t="s">
        <v>163</v>
      </c>
      <c r="D100" s="83">
        <f t="shared" ref="D100:E100" si="35">D101</f>
        <v>10809.4</v>
      </c>
      <c r="E100" s="83">
        <f t="shared" si="35"/>
        <v>15687.62</v>
      </c>
      <c r="F100" s="83">
        <f t="shared" si="23"/>
        <v>145.1294243898829</v>
      </c>
    </row>
    <row r="101" spans="1:6" ht="47.25">
      <c r="A101" s="26" t="s">
        <v>2</v>
      </c>
      <c r="B101" s="17" t="s">
        <v>164</v>
      </c>
      <c r="C101" s="23" t="s">
        <v>165</v>
      </c>
      <c r="D101" s="80">
        <v>10809.4</v>
      </c>
      <c r="E101" s="80">
        <v>15687.62</v>
      </c>
      <c r="F101" s="83">
        <f t="shared" si="23"/>
        <v>145.1294243898829</v>
      </c>
    </row>
    <row r="102" spans="1:6" ht="47.1" customHeight="1">
      <c r="A102" s="26" t="s">
        <v>2</v>
      </c>
      <c r="B102" s="17" t="s">
        <v>166</v>
      </c>
      <c r="C102" s="23" t="s">
        <v>167</v>
      </c>
      <c r="D102" s="80">
        <f t="shared" ref="D102:E102" si="36">D103</f>
        <v>405391.3</v>
      </c>
      <c r="E102" s="80">
        <f t="shared" si="36"/>
        <v>47833.53</v>
      </c>
      <c r="F102" s="83">
        <f t="shared" si="23"/>
        <v>11.799347938645946</v>
      </c>
    </row>
    <row r="103" spans="1:6" ht="49.5" customHeight="1">
      <c r="A103" s="26" t="s">
        <v>2</v>
      </c>
      <c r="B103" s="9" t="s">
        <v>168</v>
      </c>
      <c r="C103" s="36" t="s">
        <v>169</v>
      </c>
      <c r="D103" s="80">
        <v>405391.3</v>
      </c>
      <c r="E103" s="80">
        <v>47833.53</v>
      </c>
      <c r="F103" s="83">
        <f t="shared" si="23"/>
        <v>11.799347938645946</v>
      </c>
    </row>
    <row r="104" spans="1:6" ht="63.95" customHeight="1">
      <c r="A104" s="26" t="s">
        <v>2</v>
      </c>
      <c r="B104" s="44" t="s">
        <v>170</v>
      </c>
      <c r="C104" s="45" t="s">
        <v>171</v>
      </c>
      <c r="D104" s="80">
        <f>D105+D107</f>
        <v>19530.599999999999</v>
      </c>
      <c r="E104" s="80">
        <f>E105+E107</f>
        <v>28179.79</v>
      </c>
      <c r="F104" s="83">
        <f t="shared" si="23"/>
        <v>144.28532661566979</v>
      </c>
    </row>
    <row r="105" spans="1:6" ht="63">
      <c r="A105" s="26" t="s">
        <v>2</v>
      </c>
      <c r="B105" s="44" t="s">
        <v>172</v>
      </c>
      <c r="C105" s="45" t="s">
        <v>173</v>
      </c>
      <c r="D105" s="80">
        <f t="shared" ref="D105:E105" si="37">D106</f>
        <v>13863.6</v>
      </c>
      <c r="E105" s="80">
        <f t="shared" si="37"/>
        <v>22765.77</v>
      </c>
      <c r="F105" s="83">
        <f t="shared" si="23"/>
        <v>164.21254219683198</v>
      </c>
    </row>
    <row r="106" spans="1:6" ht="78.75">
      <c r="A106" s="26" t="s">
        <v>2</v>
      </c>
      <c r="B106" s="44" t="s">
        <v>174</v>
      </c>
      <c r="C106" s="45" t="s">
        <v>175</v>
      </c>
      <c r="D106" s="80">
        <v>13863.6</v>
      </c>
      <c r="E106" s="80">
        <v>22765.77</v>
      </c>
      <c r="F106" s="83">
        <f t="shared" si="23"/>
        <v>164.21254219683198</v>
      </c>
    </row>
    <row r="107" spans="1:6" ht="63">
      <c r="A107" s="26" t="s">
        <v>2</v>
      </c>
      <c r="B107" s="46" t="s">
        <v>176</v>
      </c>
      <c r="C107" s="45" t="s">
        <v>177</v>
      </c>
      <c r="D107" s="80">
        <f t="shared" ref="D107:E107" si="38">D108</f>
        <v>5667</v>
      </c>
      <c r="E107" s="80">
        <f t="shared" si="38"/>
        <v>5414.02</v>
      </c>
      <c r="F107" s="83">
        <f t="shared" si="23"/>
        <v>95.535909652373391</v>
      </c>
    </row>
    <row r="108" spans="1:6" ht="63">
      <c r="A108" s="26" t="s">
        <v>2</v>
      </c>
      <c r="B108" s="46" t="s">
        <v>178</v>
      </c>
      <c r="C108" s="47" t="s">
        <v>179</v>
      </c>
      <c r="D108" s="80">
        <v>5667</v>
      </c>
      <c r="E108" s="80">
        <v>5414.02</v>
      </c>
      <c r="F108" s="83">
        <f t="shared" si="23"/>
        <v>95.535909652373391</v>
      </c>
    </row>
    <row r="109" spans="1:6" ht="33" customHeight="1">
      <c r="A109" s="26" t="s">
        <v>2</v>
      </c>
      <c r="B109" s="17" t="s">
        <v>180</v>
      </c>
      <c r="C109" s="23" t="s">
        <v>181</v>
      </c>
      <c r="D109" s="80">
        <f t="shared" ref="D109:E109" si="39">D110</f>
        <v>10303.049999999999</v>
      </c>
      <c r="E109" s="80">
        <f t="shared" si="39"/>
        <v>7220.15</v>
      </c>
      <c r="F109" s="83">
        <f t="shared" si="23"/>
        <v>70.077792498337871</v>
      </c>
    </row>
    <row r="110" spans="1:6" ht="47.1" customHeight="1">
      <c r="A110" s="26" t="s">
        <v>2</v>
      </c>
      <c r="B110" s="9" t="s">
        <v>182</v>
      </c>
      <c r="C110" s="45" t="s">
        <v>183</v>
      </c>
      <c r="D110" s="80">
        <f>10303.05</f>
        <v>10303.049999999999</v>
      </c>
      <c r="E110" s="80">
        <v>7220.15</v>
      </c>
      <c r="F110" s="83">
        <f t="shared" si="23"/>
        <v>70.077792498337871</v>
      </c>
    </row>
    <row r="111" spans="1:6" s="1" customFormat="1" ht="18" customHeight="1">
      <c r="A111" s="24" t="s">
        <v>2</v>
      </c>
      <c r="B111" s="21" t="s">
        <v>184</v>
      </c>
      <c r="C111" s="25" t="s">
        <v>185</v>
      </c>
      <c r="D111" s="82">
        <f>D112+D128+D119+D123+D125+D121</f>
        <v>1730.3999999999999</v>
      </c>
      <c r="E111" s="82">
        <f>E112+E128+E119+E123+E125+E121</f>
        <v>2591.8100000000004</v>
      </c>
      <c r="F111" s="82">
        <f t="shared" si="23"/>
        <v>149.78097549699493</v>
      </c>
    </row>
    <row r="112" spans="1:6" ht="30" customHeight="1">
      <c r="A112" s="26" t="s">
        <v>2</v>
      </c>
      <c r="B112" s="17" t="s">
        <v>186</v>
      </c>
      <c r="C112" s="23" t="s">
        <v>187</v>
      </c>
      <c r="D112" s="83">
        <f t="shared" ref="D112:E112" si="40">D113+D114+D115+D116+D117+D118</f>
        <v>85.4</v>
      </c>
      <c r="E112" s="83">
        <f t="shared" si="40"/>
        <v>7.3199999999999994</v>
      </c>
      <c r="F112" s="83">
        <f t="shared" si="23"/>
        <v>8.5714285714285694</v>
      </c>
    </row>
    <row r="113" spans="1:6" ht="78.75">
      <c r="A113" s="26" t="s">
        <v>2</v>
      </c>
      <c r="B113" s="17" t="s">
        <v>188</v>
      </c>
      <c r="C113" s="42" t="s">
        <v>189</v>
      </c>
      <c r="D113" s="80">
        <v>28.5</v>
      </c>
      <c r="E113" s="80">
        <v>3.02</v>
      </c>
      <c r="F113" s="83">
        <f t="shared" si="23"/>
        <v>10.596491228070176</v>
      </c>
    </row>
    <row r="114" spans="1:6" ht="95.1" customHeight="1">
      <c r="A114" s="26" t="s">
        <v>2</v>
      </c>
      <c r="B114" s="17" t="s">
        <v>190</v>
      </c>
      <c r="C114" s="42" t="s">
        <v>191</v>
      </c>
      <c r="D114" s="83">
        <v>14.5</v>
      </c>
      <c r="E114" s="83">
        <v>2.5</v>
      </c>
      <c r="F114" s="83">
        <f t="shared" si="23"/>
        <v>17.241379310344829</v>
      </c>
    </row>
    <row r="115" spans="1:6" ht="63" customHeight="1">
      <c r="A115" s="26" t="s">
        <v>2</v>
      </c>
      <c r="B115" s="17" t="s">
        <v>192</v>
      </c>
      <c r="C115" s="42" t="s">
        <v>193</v>
      </c>
      <c r="D115" s="80">
        <v>6</v>
      </c>
      <c r="E115" s="80">
        <v>0</v>
      </c>
      <c r="F115" s="83">
        <f t="shared" si="23"/>
        <v>0</v>
      </c>
    </row>
    <row r="116" spans="1:6" ht="63" customHeight="1">
      <c r="A116" s="26" t="s">
        <v>2</v>
      </c>
      <c r="B116" s="17" t="s">
        <v>194</v>
      </c>
      <c r="C116" s="42" t="s">
        <v>195</v>
      </c>
      <c r="D116" s="80">
        <v>2.4</v>
      </c>
      <c r="E116" s="80">
        <v>0.25</v>
      </c>
      <c r="F116" s="83">
        <f t="shared" si="23"/>
        <v>10.416666666666668</v>
      </c>
    </row>
    <row r="117" spans="1:6" ht="81" customHeight="1">
      <c r="A117" s="26" t="s">
        <v>2</v>
      </c>
      <c r="B117" s="17" t="s">
        <v>196</v>
      </c>
      <c r="C117" s="42" t="s">
        <v>341</v>
      </c>
      <c r="D117" s="80">
        <v>4</v>
      </c>
      <c r="E117" s="80">
        <v>1.55</v>
      </c>
      <c r="F117" s="83">
        <f t="shared" si="23"/>
        <v>38.75</v>
      </c>
    </row>
    <row r="118" spans="1:6" ht="78" customHeight="1">
      <c r="A118" s="26" t="s">
        <v>2</v>
      </c>
      <c r="B118" s="17" t="s">
        <v>197</v>
      </c>
      <c r="C118" s="42" t="s">
        <v>342</v>
      </c>
      <c r="D118" s="80">
        <v>30</v>
      </c>
      <c r="E118" s="80">
        <v>0</v>
      </c>
      <c r="F118" s="83">
        <f t="shared" si="23"/>
        <v>0</v>
      </c>
    </row>
    <row r="119" spans="1:6" ht="32.1" customHeight="1">
      <c r="A119" s="26" t="s">
        <v>2</v>
      </c>
      <c r="B119" s="38" t="s">
        <v>198</v>
      </c>
      <c r="C119" s="39" t="s">
        <v>199</v>
      </c>
      <c r="D119" s="80">
        <f t="shared" ref="D119:E119" si="41">D120</f>
        <v>82.8</v>
      </c>
      <c r="E119" s="80">
        <f t="shared" si="41"/>
        <v>423.47</v>
      </c>
      <c r="F119" s="83">
        <f t="shared" si="23"/>
        <v>511.43719806763289</v>
      </c>
    </row>
    <row r="120" spans="1:6" ht="48" customHeight="1">
      <c r="A120" s="26" t="s">
        <v>2</v>
      </c>
      <c r="B120" s="38" t="s">
        <v>200</v>
      </c>
      <c r="C120" s="39" t="s">
        <v>201</v>
      </c>
      <c r="D120" s="80">
        <v>82.8</v>
      </c>
      <c r="E120" s="80">
        <v>423.47</v>
      </c>
      <c r="F120" s="83">
        <f t="shared" si="23"/>
        <v>511.43719806763289</v>
      </c>
    </row>
    <row r="121" spans="1:6" ht="47.25">
      <c r="A121" s="26" t="s">
        <v>2</v>
      </c>
      <c r="B121" s="110" t="s">
        <v>387</v>
      </c>
      <c r="C121" s="111" t="s">
        <v>388</v>
      </c>
      <c r="D121" s="80">
        <f>D122</f>
        <v>0</v>
      </c>
      <c r="E121" s="80">
        <f>E122</f>
        <v>208.78</v>
      </c>
      <c r="F121" s="83">
        <v>0</v>
      </c>
    </row>
    <row r="122" spans="1:6" ht="48" customHeight="1">
      <c r="A122" s="26" t="s">
        <v>2</v>
      </c>
      <c r="B122" s="110" t="s">
        <v>389</v>
      </c>
      <c r="C122" s="111" t="s">
        <v>390</v>
      </c>
      <c r="D122" s="80">
        <v>0</v>
      </c>
      <c r="E122" s="80">
        <v>208.78</v>
      </c>
      <c r="F122" s="83">
        <v>0</v>
      </c>
    </row>
    <row r="123" spans="1:6" ht="77.099999999999994" customHeight="1">
      <c r="A123" s="26" t="s">
        <v>2</v>
      </c>
      <c r="B123" s="40" t="s">
        <v>202</v>
      </c>
      <c r="C123" s="41" t="s">
        <v>203</v>
      </c>
      <c r="D123" s="80">
        <f t="shared" ref="D123:E123" si="42">D124</f>
        <v>73</v>
      </c>
      <c r="E123" s="80">
        <f t="shared" si="42"/>
        <v>559.24</v>
      </c>
      <c r="F123" s="83">
        <f t="shared" si="23"/>
        <v>766.08219178082186</v>
      </c>
    </row>
    <row r="124" spans="1:6" ht="63" customHeight="1">
      <c r="A124" s="26" t="s">
        <v>2</v>
      </c>
      <c r="B124" s="40" t="s">
        <v>204</v>
      </c>
      <c r="C124" s="41" t="s">
        <v>205</v>
      </c>
      <c r="D124" s="80">
        <v>73</v>
      </c>
      <c r="E124" s="80">
        <v>559.24</v>
      </c>
      <c r="F124" s="83">
        <f t="shared" si="23"/>
        <v>766.08219178082186</v>
      </c>
    </row>
    <row r="125" spans="1:6" ht="63" customHeight="1">
      <c r="A125" s="26" t="s">
        <v>2</v>
      </c>
      <c r="B125" s="38" t="s">
        <v>206</v>
      </c>
      <c r="C125" s="39" t="s">
        <v>207</v>
      </c>
      <c r="D125" s="80">
        <f>D126+D127</f>
        <v>144.6</v>
      </c>
      <c r="E125" s="80">
        <f>E126+E127</f>
        <v>98.72999999999999</v>
      </c>
      <c r="F125" s="83">
        <f t="shared" si="23"/>
        <v>68.278008298755182</v>
      </c>
    </row>
    <row r="126" spans="1:6" ht="63" customHeight="1">
      <c r="A126" s="26" t="s">
        <v>2</v>
      </c>
      <c r="B126" s="38" t="s">
        <v>208</v>
      </c>
      <c r="C126" s="39" t="s">
        <v>209</v>
      </c>
      <c r="D126" s="80">
        <v>144.6</v>
      </c>
      <c r="E126" s="80">
        <v>96.02</v>
      </c>
      <c r="F126" s="83">
        <f t="shared" si="23"/>
        <v>66.403872752420469</v>
      </c>
    </row>
    <row r="127" spans="1:6" ht="61.5" customHeight="1">
      <c r="A127" s="26" t="s">
        <v>2</v>
      </c>
      <c r="B127" s="38" t="s">
        <v>392</v>
      </c>
      <c r="C127" s="112" t="s">
        <v>391</v>
      </c>
      <c r="D127" s="80">
        <v>0</v>
      </c>
      <c r="E127" s="80">
        <v>2.71</v>
      </c>
      <c r="F127" s="83">
        <v>0</v>
      </c>
    </row>
    <row r="128" spans="1:6" ht="18" customHeight="1">
      <c r="A128" s="26" t="s">
        <v>2</v>
      </c>
      <c r="B128" s="17" t="s">
        <v>210</v>
      </c>
      <c r="C128" s="48" t="s">
        <v>211</v>
      </c>
      <c r="D128" s="83">
        <f>D129+D130</f>
        <v>1344.6</v>
      </c>
      <c r="E128" s="83">
        <f>E129+E130</f>
        <v>1294.27</v>
      </c>
      <c r="F128" s="83">
        <f t="shared" si="23"/>
        <v>96.25687936932917</v>
      </c>
    </row>
    <row r="129" spans="1:6" ht="157.5">
      <c r="A129" s="26" t="s">
        <v>212</v>
      </c>
      <c r="B129" s="17" t="s">
        <v>213</v>
      </c>
      <c r="C129" s="23" t="s">
        <v>214</v>
      </c>
      <c r="D129" s="83">
        <v>1344.6</v>
      </c>
      <c r="E129" s="83">
        <v>1275.56</v>
      </c>
      <c r="F129" s="83">
        <f t="shared" si="23"/>
        <v>94.865387475829237</v>
      </c>
    </row>
    <row r="130" spans="1:6" ht="78.75">
      <c r="A130" s="26" t="s">
        <v>212</v>
      </c>
      <c r="B130" s="17" t="s">
        <v>394</v>
      </c>
      <c r="C130" s="23" t="s">
        <v>393</v>
      </c>
      <c r="D130" s="83">
        <v>0</v>
      </c>
      <c r="E130" s="83">
        <v>18.71</v>
      </c>
      <c r="F130" s="83">
        <v>0</v>
      </c>
    </row>
    <row r="131" spans="1:6" s="1" customFormat="1">
      <c r="A131" s="10" t="s">
        <v>2</v>
      </c>
      <c r="B131" s="11" t="s">
        <v>215</v>
      </c>
      <c r="C131" s="22" t="s">
        <v>216</v>
      </c>
      <c r="D131" s="82">
        <f t="shared" ref="D131:E132" si="43">D132</f>
        <v>8015</v>
      </c>
      <c r="E131" s="82">
        <f t="shared" si="43"/>
        <v>2746.66</v>
      </c>
      <c r="F131" s="82">
        <f t="shared" si="23"/>
        <v>34.268995633187771</v>
      </c>
    </row>
    <row r="132" spans="1:6" s="1" customFormat="1">
      <c r="A132" s="14" t="s">
        <v>2</v>
      </c>
      <c r="B132" s="49" t="s">
        <v>217</v>
      </c>
      <c r="C132" s="50" t="s">
        <v>218</v>
      </c>
      <c r="D132" s="83">
        <f t="shared" si="43"/>
        <v>8015</v>
      </c>
      <c r="E132" s="83">
        <f t="shared" si="43"/>
        <v>2746.66</v>
      </c>
      <c r="F132" s="83">
        <f t="shared" si="23"/>
        <v>34.268995633187771</v>
      </c>
    </row>
    <row r="133" spans="1:6" s="1" customFormat="1" ht="31.5">
      <c r="A133" s="14" t="s">
        <v>2</v>
      </c>
      <c r="B133" s="49" t="s">
        <v>219</v>
      </c>
      <c r="C133" s="51" t="s">
        <v>220</v>
      </c>
      <c r="D133" s="83">
        <v>8015</v>
      </c>
      <c r="E133" s="83">
        <v>2746.66</v>
      </c>
      <c r="F133" s="83">
        <f t="shared" si="23"/>
        <v>34.268995633187771</v>
      </c>
    </row>
    <row r="134" spans="1:6" s="1" customFormat="1">
      <c r="A134" s="24" t="s">
        <v>2</v>
      </c>
      <c r="B134" s="20" t="s">
        <v>221</v>
      </c>
      <c r="C134" s="52" t="s">
        <v>222</v>
      </c>
      <c r="D134" s="81">
        <f>D135+D210+D207+D204+D215</f>
        <v>1645704.9440000001</v>
      </c>
      <c r="E134" s="81">
        <f>E135+E210+E207+E204+E215</f>
        <v>1082742.4800000002</v>
      </c>
      <c r="F134" s="82">
        <f t="shared" ref="F134:F197" si="44">(E134/D134)*100</f>
        <v>65.792017211075489</v>
      </c>
    </row>
    <row r="135" spans="1:6" s="1" customFormat="1" ht="33" customHeight="1">
      <c r="A135" s="24" t="s">
        <v>2</v>
      </c>
      <c r="B135" s="53" t="s">
        <v>223</v>
      </c>
      <c r="C135" s="25" t="s">
        <v>224</v>
      </c>
      <c r="D135" s="81">
        <f>D136+D173+D196</f>
        <v>1623908.6540000001</v>
      </c>
      <c r="E135" s="81">
        <f>E136+E173+E196</f>
        <v>1042114.9800000001</v>
      </c>
      <c r="F135" s="82">
        <f t="shared" si="44"/>
        <v>64.173251212934304</v>
      </c>
    </row>
    <row r="136" spans="1:6" s="1" customFormat="1" ht="30.95" customHeight="1">
      <c r="A136" s="24" t="s">
        <v>2</v>
      </c>
      <c r="B136" s="21" t="s">
        <v>225</v>
      </c>
      <c r="C136" s="25" t="s">
        <v>226</v>
      </c>
      <c r="D136" s="81">
        <f>D141+D148+D156+D150+D152+D137+D154</f>
        <v>622019.174</v>
      </c>
      <c r="E136" s="81">
        <f>E141+E148+E156+E150+E152+E137+E154</f>
        <v>283023.41000000003</v>
      </c>
      <c r="F136" s="82">
        <f t="shared" si="44"/>
        <v>45.500753325652312</v>
      </c>
    </row>
    <row r="137" spans="1:6" s="1" customFormat="1" ht="30.95" customHeight="1">
      <c r="A137" s="14" t="s">
        <v>2</v>
      </c>
      <c r="B137" s="8" t="s">
        <v>227</v>
      </c>
      <c r="C137" s="15" t="s">
        <v>228</v>
      </c>
      <c r="D137" s="80">
        <f>D138</f>
        <v>17999.8</v>
      </c>
      <c r="E137" s="80">
        <v>0</v>
      </c>
      <c r="F137" s="83">
        <f t="shared" si="44"/>
        <v>0</v>
      </c>
    </row>
    <row r="138" spans="1:6" s="1" customFormat="1" ht="30.95" customHeight="1">
      <c r="A138" s="14" t="s">
        <v>2</v>
      </c>
      <c r="B138" s="8" t="s">
        <v>229</v>
      </c>
      <c r="C138" s="15" t="s">
        <v>230</v>
      </c>
      <c r="D138" s="80">
        <f>D140</f>
        <v>17999.8</v>
      </c>
      <c r="E138" s="80">
        <v>0</v>
      </c>
      <c r="F138" s="83">
        <f t="shared" si="44"/>
        <v>0</v>
      </c>
    </row>
    <row r="139" spans="1:6" s="1" customFormat="1" ht="17.25" customHeight="1">
      <c r="A139" s="10"/>
      <c r="B139" s="11"/>
      <c r="C139" s="15" t="s">
        <v>231</v>
      </c>
      <c r="D139" s="80"/>
      <c r="E139" s="80"/>
      <c r="F139" s="83" t="e">
        <f t="shared" si="44"/>
        <v>#DIV/0!</v>
      </c>
    </row>
    <row r="140" spans="1:6" s="1" customFormat="1" ht="30.95" customHeight="1">
      <c r="A140" s="14" t="s">
        <v>2</v>
      </c>
      <c r="B140" s="8" t="s">
        <v>229</v>
      </c>
      <c r="C140" s="15" t="s">
        <v>232</v>
      </c>
      <c r="D140" s="80">
        <v>17999.8</v>
      </c>
      <c r="E140" s="80">
        <v>0</v>
      </c>
      <c r="F140" s="83">
        <f t="shared" si="44"/>
        <v>0</v>
      </c>
    </row>
    <row r="141" spans="1:6" s="1" customFormat="1" ht="78" customHeight="1">
      <c r="A141" s="26" t="s">
        <v>2</v>
      </c>
      <c r="B141" s="17" t="s">
        <v>233</v>
      </c>
      <c r="C141" s="36" t="s">
        <v>234</v>
      </c>
      <c r="D141" s="80">
        <f t="shared" ref="D141:E141" si="45">D142</f>
        <v>382172.3</v>
      </c>
      <c r="E141" s="80">
        <f t="shared" si="45"/>
        <v>111917.03</v>
      </c>
      <c r="F141" s="83">
        <f t="shared" si="44"/>
        <v>29.284443168696423</v>
      </c>
    </row>
    <row r="142" spans="1:6" ht="78" customHeight="1">
      <c r="A142" s="26" t="s">
        <v>2</v>
      </c>
      <c r="B142" s="17" t="s">
        <v>235</v>
      </c>
      <c r="C142" s="36" t="s">
        <v>236</v>
      </c>
      <c r="D142" s="80">
        <f>D145+D146+D147+D144</f>
        <v>382172.3</v>
      </c>
      <c r="E142" s="80">
        <f>E145+E146+E147+E144</f>
        <v>111917.03</v>
      </c>
      <c r="F142" s="83">
        <f t="shared" si="44"/>
        <v>29.284443168696423</v>
      </c>
    </row>
    <row r="143" spans="1:6" ht="17.100000000000001" customHeight="1">
      <c r="A143" s="26"/>
      <c r="B143" s="17"/>
      <c r="C143" s="43" t="s">
        <v>237</v>
      </c>
      <c r="D143" s="80"/>
      <c r="E143" s="80"/>
      <c r="F143" s="83"/>
    </row>
    <row r="144" spans="1:6" ht="63">
      <c r="A144" s="26" t="s">
        <v>2</v>
      </c>
      <c r="B144" s="17" t="s">
        <v>235</v>
      </c>
      <c r="C144" s="43" t="s">
        <v>238</v>
      </c>
      <c r="D144" s="80">
        <v>152447</v>
      </c>
      <c r="E144" s="80">
        <v>65749.61</v>
      </c>
      <c r="F144" s="83">
        <f t="shared" si="44"/>
        <v>43.129487625207453</v>
      </c>
    </row>
    <row r="145" spans="1:6" ht="47.25">
      <c r="A145" s="26" t="s">
        <v>2</v>
      </c>
      <c r="B145" s="17" t="s">
        <v>235</v>
      </c>
      <c r="C145" s="23" t="s">
        <v>239</v>
      </c>
      <c r="D145" s="80">
        <f>12885.9+12795.9</f>
        <v>25681.8</v>
      </c>
      <c r="E145" s="80">
        <v>39547.42</v>
      </c>
      <c r="F145" s="83">
        <f t="shared" si="44"/>
        <v>153.99006300181449</v>
      </c>
    </row>
    <row r="146" spans="1:6" ht="30" customHeight="1">
      <c r="A146" s="26" t="s">
        <v>2</v>
      </c>
      <c r="B146" s="17" t="s">
        <v>235</v>
      </c>
      <c r="C146" s="23" t="s">
        <v>240</v>
      </c>
      <c r="D146" s="80">
        <f>133736+63127.8</f>
        <v>196863.8</v>
      </c>
      <c r="E146" s="80">
        <v>0</v>
      </c>
      <c r="F146" s="83">
        <f t="shared" si="44"/>
        <v>0</v>
      </c>
    </row>
    <row r="147" spans="1:6" ht="45" customHeight="1">
      <c r="A147" s="26" t="s">
        <v>2</v>
      </c>
      <c r="B147" s="17" t="s">
        <v>235</v>
      </c>
      <c r="C147" s="23" t="s">
        <v>241</v>
      </c>
      <c r="D147" s="80">
        <v>7179.7</v>
      </c>
      <c r="E147" s="80">
        <v>6620</v>
      </c>
      <c r="F147" s="83">
        <f t="shared" si="44"/>
        <v>92.204409654999523</v>
      </c>
    </row>
    <row r="148" spans="1:6" ht="48" customHeight="1">
      <c r="A148" s="26" t="s">
        <v>2</v>
      </c>
      <c r="B148" s="9" t="s">
        <v>242</v>
      </c>
      <c r="C148" s="23" t="s">
        <v>243</v>
      </c>
      <c r="D148" s="80">
        <f>D149</f>
        <v>30501.100000000002</v>
      </c>
      <c r="E148" s="80">
        <f>E149</f>
        <v>20184.599999999999</v>
      </c>
      <c r="F148" s="83">
        <f t="shared" si="44"/>
        <v>66.176629695322447</v>
      </c>
    </row>
    <row r="149" spans="1:6" ht="62.1" customHeight="1">
      <c r="A149" s="26" t="s">
        <v>2</v>
      </c>
      <c r="B149" s="9" t="s">
        <v>244</v>
      </c>
      <c r="C149" s="23" t="s">
        <v>245</v>
      </c>
      <c r="D149" s="80">
        <f>29791.2+709.9</f>
        <v>30501.100000000002</v>
      </c>
      <c r="E149" s="80">
        <v>20184.599999999999</v>
      </c>
      <c r="F149" s="83">
        <f t="shared" si="44"/>
        <v>66.176629695322447</v>
      </c>
    </row>
    <row r="150" spans="1:6" ht="47.25">
      <c r="A150" s="26" t="s">
        <v>2</v>
      </c>
      <c r="B150" s="9" t="s">
        <v>246</v>
      </c>
      <c r="C150" s="15" t="s">
        <v>247</v>
      </c>
      <c r="D150" s="80">
        <f>D151</f>
        <v>690</v>
      </c>
      <c r="E150" s="80">
        <f>E151</f>
        <v>690</v>
      </c>
      <c r="F150" s="83">
        <f t="shared" si="44"/>
        <v>100</v>
      </c>
    </row>
    <row r="151" spans="1:6" ht="47.25">
      <c r="A151" s="26" t="s">
        <v>2</v>
      </c>
      <c r="B151" s="9" t="s">
        <v>248</v>
      </c>
      <c r="C151" s="15" t="s">
        <v>249</v>
      </c>
      <c r="D151" s="80">
        <v>690</v>
      </c>
      <c r="E151" s="80">
        <v>690</v>
      </c>
      <c r="F151" s="83">
        <f t="shared" si="44"/>
        <v>100</v>
      </c>
    </row>
    <row r="152" spans="1:6" ht="21" customHeight="1">
      <c r="A152" s="26" t="s">
        <v>2</v>
      </c>
      <c r="B152" s="54" t="s">
        <v>250</v>
      </c>
      <c r="C152" s="15" t="s">
        <v>251</v>
      </c>
      <c r="D152" s="80">
        <f>D153</f>
        <v>200</v>
      </c>
      <c r="E152" s="80">
        <f>E153</f>
        <v>200</v>
      </c>
      <c r="F152" s="83">
        <f t="shared" si="44"/>
        <v>100</v>
      </c>
    </row>
    <row r="153" spans="1:6" ht="30" customHeight="1">
      <c r="A153" s="26" t="s">
        <v>2</v>
      </c>
      <c r="B153" s="54" t="s">
        <v>252</v>
      </c>
      <c r="C153" s="15" t="s">
        <v>253</v>
      </c>
      <c r="D153" s="80">
        <v>200</v>
      </c>
      <c r="E153" s="80">
        <v>200</v>
      </c>
      <c r="F153" s="83">
        <f t="shared" si="44"/>
        <v>100</v>
      </c>
    </row>
    <row r="154" spans="1:6" ht="30" customHeight="1">
      <c r="A154" s="14" t="s">
        <v>2</v>
      </c>
      <c r="B154" s="76" t="s">
        <v>343</v>
      </c>
      <c r="C154" s="23" t="s">
        <v>344</v>
      </c>
      <c r="D154" s="80">
        <f>D155</f>
        <v>4629.3999999999996</v>
      </c>
      <c r="E154" s="80">
        <f t="shared" ref="E154" si="46">E155</f>
        <v>0</v>
      </c>
      <c r="F154" s="83">
        <f t="shared" si="44"/>
        <v>0</v>
      </c>
    </row>
    <row r="155" spans="1:6" ht="31.5">
      <c r="A155" s="14" t="s">
        <v>2</v>
      </c>
      <c r="B155" s="76" t="s">
        <v>345</v>
      </c>
      <c r="C155" s="23" t="s">
        <v>346</v>
      </c>
      <c r="D155" s="80">
        <v>4629.3999999999996</v>
      </c>
      <c r="E155" s="80">
        <v>0</v>
      </c>
      <c r="F155" s="83">
        <f t="shared" si="44"/>
        <v>0</v>
      </c>
    </row>
    <row r="156" spans="1:6" ht="16.5" customHeight="1">
      <c r="A156" s="26" t="s">
        <v>2</v>
      </c>
      <c r="B156" s="17" t="s">
        <v>254</v>
      </c>
      <c r="C156" s="23" t="s">
        <v>255</v>
      </c>
      <c r="D156" s="80">
        <f>D157</f>
        <v>185826.57399999999</v>
      </c>
      <c r="E156" s="80">
        <f>E157</f>
        <v>150031.78</v>
      </c>
      <c r="F156" s="83">
        <f t="shared" si="44"/>
        <v>80.737526808194829</v>
      </c>
    </row>
    <row r="157" spans="1:6" ht="19.5" customHeight="1">
      <c r="A157" s="26" t="s">
        <v>2</v>
      </c>
      <c r="B157" s="17" t="s">
        <v>256</v>
      </c>
      <c r="C157" s="23" t="s">
        <v>257</v>
      </c>
      <c r="D157" s="80">
        <f>D159+D160+D161+D162+D163+D164+D165+D166+D167+D168+D169+D170+D171+D172</f>
        <v>185826.57399999999</v>
      </c>
      <c r="E157" s="80">
        <f>E159+E160+E161+E162+E163+E164+E165+E166+E167+E168+E169+E170+E171+E172</f>
        <v>150031.78</v>
      </c>
      <c r="F157" s="83">
        <f t="shared" si="44"/>
        <v>80.737526808194829</v>
      </c>
    </row>
    <row r="158" spans="1:6" ht="18" customHeight="1">
      <c r="A158" s="26"/>
      <c r="B158" s="17"/>
      <c r="C158" s="23" t="s">
        <v>258</v>
      </c>
      <c r="D158" s="84"/>
      <c r="E158" s="84"/>
      <c r="F158" s="83"/>
    </row>
    <row r="159" spans="1:6" ht="77.099999999999994" customHeight="1">
      <c r="A159" s="26" t="s">
        <v>2</v>
      </c>
      <c r="B159" s="17" t="s">
        <v>256</v>
      </c>
      <c r="C159" s="23" t="s">
        <v>259</v>
      </c>
      <c r="D159" s="80">
        <v>3975.3</v>
      </c>
      <c r="E159" s="80">
        <v>3975.3</v>
      </c>
      <c r="F159" s="83">
        <f t="shared" si="44"/>
        <v>100</v>
      </c>
    </row>
    <row r="160" spans="1:6">
      <c r="A160" s="26" t="s">
        <v>2</v>
      </c>
      <c r="B160" s="17" t="s">
        <v>256</v>
      </c>
      <c r="C160" s="23" t="s">
        <v>260</v>
      </c>
      <c r="D160" s="80">
        <v>3954.7</v>
      </c>
      <c r="E160" s="80">
        <v>3954.7</v>
      </c>
      <c r="F160" s="83">
        <f t="shared" si="44"/>
        <v>100</v>
      </c>
    </row>
    <row r="161" spans="1:6" ht="30.95" customHeight="1">
      <c r="A161" s="26" t="s">
        <v>2</v>
      </c>
      <c r="B161" s="17" t="s">
        <v>256</v>
      </c>
      <c r="C161" s="23" t="s">
        <v>261</v>
      </c>
      <c r="D161" s="80">
        <v>194.6</v>
      </c>
      <c r="E161" s="80">
        <v>194.6</v>
      </c>
      <c r="F161" s="83">
        <f t="shared" si="44"/>
        <v>100</v>
      </c>
    </row>
    <row r="162" spans="1:6" ht="31.5">
      <c r="A162" s="26" t="s">
        <v>2</v>
      </c>
      <c r="B162" s="17" t="s">
        <v>256</v>
      </c>
      <c r="C162" s="23" t="s">
        <v>262</v>
      </c>
      <c r="D162" s="80">
        <f>13506.9+6252.8</f>
        <v>19759.7</v>
      </c>
      <c r="E162" s="80">
        <v>13506.9</v>
      </c>
      <c r="F162" s="83">
        <f t="shared" si="44"/>
        <v>68.355794875428273</v>
      </c>
    </row>
    <row r="163" spans="1:6" ht="17.100000000000001" customHeight="1">
      <c r="A163" s="26" t="s">
        <v>2</v>
      </c>
      <c r="B163" s="17" t="s">
        <v>256</v>
      </c>
      <c r="C163" s="23" t="s">
        <v>263</v>
      </c>
      <c r="D163" s="80">
        <v>990.8</v>
      </c>
      <c r="E163" s="80">
        <v>743.1</v>
      </c>
      <c r="F163" s="83">
        <f t="shared" si="44"/>
        <v>75.000000000000014</v>
      </c>
    </row>
    <row r="164" spans="1:6" ht="31.5">
      <c r="A164" s="26" t="s">
        <v>2</v>
      </c>
      <c r="B164" s="17" t="s">
        <v>256</v>
      </c>
      <c r="C164" s="23" t="s">
        <v>264</v>
      </c>
      <c r="D164" s="80">
        <f>10709.7-222.9</f>
        <v>10486.800000000001</v>
      </c>
      <c r="E164" s="80">
        <v>9872.6200000000008</v>
      </c>
      <c r="F164" s="83">
        <f t="shared" si="44"/>
        <v>94.143303963077386</v>
      </c>
    </row>
    <row r="165" spans="1:6" ht="31.5">
      <c r="A165" s="26" t="s">
        <v>2</v>
      </c>
      <c r="B165" s="17" t="s">
        <v>256</v>
      </c>
      <c r="C165" s="23" t="s">
        <v>265</v>
      </c>
      <c r="D165" s="80">
        <f>80452.1+16832</f>
        <v>97284.1</v>
      </c>
      <c r="E165" s="80">
        <v>80452.100000000006</v>
      </c>
      <c r="F165" s="83">
        <f t="shared" si="44"/>
        <v>82.698097633631804</v>
      </c>
    </row>
    <row r="166" spans="1:6" ht="31.5">
      <c r="A166" s="26" t="s">
        <v>2</v>
      </c>
      <c r="B166" s="17" t="s">
        <v>256</v>
      </c>
      <c r="C166" s="23" t="s">
        <v>266</v>
      </c>
      <c r="D166" s="80">
        <v>2451.9</v>
      </c>
      <c r="E166" s="80">
        <v>0</v>
      </c>
      <c r="F166" s="83">
        <f t="shared" si="44"/>
        <v>0</v>
      </c>
    </row>
    <row r="167" spans="1:6" s="1" customFormat="1" ht="47.25">
      <c r="A167" s="26" t="s">
        <v>2</v>
      </c>
      <c r="B167" s="17" t="s">
        <v>256</v>
      </c>
      <c r="C167" s="55" t="s">
        <v>267</v>
      </c>
      <c r="D167" s="80">
        <v>1485</v>
      </c>
      <c r="E167" s="80">
        <v>1485</v>
      </c>
      <c r="F167" s="83">
        <f t="shared" si="44"/>
        <v>100</v>
      </c>
    </row>
    <row r="168" spans="1:6" s="1" customFormat="1" ht="31.5">
      <c r="A168" s="26" t="s">
        <v>2</v>
      </c>
      <c r="B168" s="17" t="s">
        <v>256</v>
      </c>
      <c r="C168" s="15" t="s">
        <v>268</v>
      </c>
      <c r="D168" s="80">
        <f>25152.79+3919.38</f>
        <v>29072.170000000002</v>
      </c>
      <c r="E168" s="80">
        <v>22278.47</v>
      </c>
      <c r="F168" s="83">
        <f t="shared" si="44"/>
        <v>76.631603351246227</v>
      </c>
    </row>
    <row r="169" spans="1:6" s="1" customFormat="1" ht="31.5">
      <c r="A169" s="26" t="s">
        <v>2</v>
      </c>
      <c r="B169" s="17" t="s">
        <v>256</v>
      </c>
      <c r="C169" s="23" t="s">
        <v>269</v>
      </c>
      <c r="D169" s="80">
        <v>10309.48</v>
      </c>
      <c r="E169" s="80">
        <v>10308.77</v>
      </c>
      <c r="F169" s="83">
        <f t="shared" si="44"/>
        <v>99.993113134707087</v>
      </c>
    </row>
    <row r="170" spans="1:6" s="1" customFormat="1">
      <c r="A170" s="26" t="s">
        <v>2</v>
      </c>
      <c r="B170" s="17" t="s">
        <v>256</v>
      </c>
      <c r="C170" s="15" t="s">
        <v>270</v>
      </c>
      <c r="D170" s="80">
        <v>3195.2240000000002</v>
      </c>
      <c r="E170" s="80">
        <v>3195.22</v>
      </c>
      <c r="F170" s="83">
        <f t="shared" si="44"/>
        <v>99.999874813158627</v>
      </c>
    </row>
    <row r="171" spans="1:6" s="1" customFormat="1" ht="31.5">
      <c r="A171" s="26" t="s">
        <v>2</v>
      </c>
      <c r="B171" s="17" t="s">
        <v>256</v>
      </c>
      <c r="C171" s="23" t="s">
        <v>271</v>
      </c>
      <c r="D171" s="80">
        <v>65</v>
      </c>
      <c r="E171" s="80">
        <v>65</v>
      </c>
      <c r="F171" s="83">
        <f t="shared" si="44"/>
        <v>100</v>
      </c>
    </row>
    <row r="172" spans="1:6" ht="31.5">
      <c r="A172" s="26" t="s">
        <v>2</v>
      </c>
      <c r="B172" s="17" t="s">
        <v>256</v>
      </c>
      <c r="C172" s="23" t="s">
        <v>354</v>
      </c>
      <c r="D172" s="80">
        <v>2601.8000000000002</v>
      </c>
      <c r="E172" s="80">
        <v>0</v>
      </c>
      <c r="F172" s="83">
        <f t="shared" si="44"/>
        <v>0</v>
      </c>
    </row>
    <row r="173" spans="1:6" s="1" customFormat="1" ht="20.100000000000001" customHeight="1">
      <c r="A173" s="24" t="s">
        <v>2</v>
      </c>
      <c r="B173" s="53" t="s">
        <v>272</v>
      </c>
      <c r="C173" s="25" t="s">
        <v>273</v>
      </c>
      <c r="D173" s="81">
        <f>D174+D176+D178+D180+D182+D184+D186</f>
        <v>996623.60000000009</v>
      </c>
      <c r="E173" s="81">
        <f>E174+E176+E178+E180+E182+E184+E186</f>
        <v>754469.77</v>
      </c>
      <c r="F173" s="82">
        <f t="shared" si="44"/>
        <v>75.702579188371615</v>
      </c>
    </row>
    <row r="174" spans="1:6" s="1" customFormat="1" ht="63.95" customHeight="1">
      <c r="A174" s="26" t="s">
        <v>2</v>
      </c>
      <c r="B174" s="9" t="s">
        <v>274</v>
      </c>
      <c r="C174" s="23" t="s">
        <v>275</v>
      </c>
      <c r="D174" s="80">
        <f t="shared" ref="D174:E174" si="47">D175</f>
        <v>8366.1999999999989</v>
      </c>
      <c r="E174" s="80">
        <f t="shared" si="47"/>
        <v>6263.86</v>
      </c>
      <c r="F174" s="83">
        <f t="shared" si="44"/>
        <v>74.871028662953321</v>
      </c>
    </row>
    <row r="175" spans="1:6" ht="65.099999999999994" customHeight="1">
      <c r="A175" s="26" t="s">
        <v>2</v>
      </c>
      <c r="B175" s="9" t="s">
        <v>276</v>
      </c>
      <c r="C175" s="23" t="s">
        <v>277</v>
      </c>
      <c r="D175" s="80">
        <f>19285.1-10918.9</f>
        <v>8366.1999999999989</v>
      </c>
      <c r="E175" s="80">
        <v>6263.86</v>
      </c>
      <c r="F175" s="83">
        <f t="shared" si="44"/>
        <v>74.871028662953321</v>
      </c>
    </row>
    <row r="176" spans="1:6" ht="62.1" customHeight="1">
      <c r="A176" s="26" t="s">
        <v>2</v>
      </c>
      <c r="B176" s="9" t="s">
        <v>278</v>
      </c>
      <c r="C176" s="23" t="s">
        <v>279</v>
      </c>
      <c r="D176" s="80">
        <f t="shared" ref="D176:E176" si="48">D177</f>
        <v>8625.5999999999985</v>
      </c>
      <c r="E176" s="80">
        <f t="shared" si="48"/>
        <v>8625.52</v>
      </c>
      <c r="F176" s="83">
        <f t="shared" si="44"/>
        <v>99.999072528287911</v>
      </c>
    </row>
    <row r="177" spans="1:7" ht="62.1" customHeight="1">
      <c r="A177" s="26" t="s">
        <v>2</v>
      </c>
      <c r="B177" s="9" t="s">
        <v>280</v>
      </c>
      <c r="C177" s="23" t="s">
        <v>281</v>
      </c>
      <c r="D177" s="80">
        <f>8730.3-104.7</f>
        <v>8625.5999999999985</v>
      </c>
      <c r="E177" s="80">
        <v>8625.52</v>
      </c>
      <c r="F177" s="83">
        <f t="shared" si="44"/>
        <v>99.999072528287911</v>
      </c>
    </row>
    <row r="178" spans="1:7" ht="48" customHeight="1">
      <c r="A178" s="26" t="s">
        <v>2</v>
      </c>
      <c r="B178" s="46" t="s">
        <v>282</v>
      </c>
      <c r="C178" s="23" t="s">
        <v>283</v>
      </c>
      <c r="D178" s="80">
        <f>D179</f>
        <v>5017.1000000000004</v>
      </c>
      <c r="E178" s="80">
        <f>E179</f>
        <v>2739.84</v>
      </c>
      <c r="F178" s="83">
        <f t="shared" si="44"/>
        <v>54.61003368479799</v>
      </c>
    </row>
    <row r="179" spans="1:7" ht="47.25">
      <c r="A179" s="26" t="s">
        <v>2</v>
      </c>
      <c r="B179" s="46" t="s">
        <v>284</v>
      </c>
      <c r="C179" s="23" t="s">
        <v>285</v>
      </c>
      <c r="D179" s="80">
        <f>4781.3+202.6+33.2</f>
        <v>5017.1000000000004</v>
      </c>
      <c r="E179" s="80">
        <v>2739.84</v>
      </c>
      <c r="F179" s="83">
        <f t="shared" si="44"/>
        <v>54.61003368479799</v>
      </c>
    </row>
    <row r="180" spans="1:7" ht="48.95" customHeight="1">
      <c r="A180" s="26" t="s">
        <v>2</v>
      </c>
      <c r="B180" s="17" t="s">
        <v>286</v>
      </c>
      <c r="C180" s="23" t="s">
        <v>287</v>
      </c>
      <c r="D180" s="80">
        <f t="shared" ref="D180:E180" si="49">D181</f>
        <v>18.2</v>
      </c>
      <c r="E180" s="80">
        <f t="shared" si="49"/>
        <v>0</v>
      </c>
      <c r="F180" s="83">
        <f t="shared" si="44"/>
        <v>0</v>
      </c>
    </row>
    <row r="181" spans="1:7" ht="63" customHeight="1">
      <c r="A181" s="26" t="s">
        <v>2</v>
      </c>
      <c r="B181" s="17" t="s">
        <v>288</v>
      </c>
      <c r="C181" s="23" t="s">
        <v>289</v>
      </c>
      <c r="D181" s="80">
        <v>18.2</v>
      </c>
      <c r="E181" s="80">
        <v>0</v>
      </c>
      <c r="F181" s="83">
        <f t="shared" si="44"/>
        <v>0</v>
      </c>
    </row>
    <row r="182" spans="1:7" ht="63" customHeight="1">
      <c r="A182" s="26" t="s">
        <v>2</v>
      </c>
      <c r="B182" s="17" t="s">
        <v>290</v>
      </c>
      <c r="C182" s="23" t="s">
        <v>291</v>
      </c>
      <c r="D182" s="80">
        <f>D183</f>
        <v>6507.2999999999993</v>
      </c>
      <c r="E182" s="80">
        <f>E183</f>
        <v>4880.4799999999996</v>
      </c>
      <c r="F182" s="83">
        <f t="shared" si="44"/>
        <v>75.000076836783307</v>
      </c>
    </row>
    <row r="183" spans="1:7" ht="62.1" customHeight="1">
      <c r="A183" s="26" t="s">
        <v>2</v>
      </c>
      <c r="B183" s="17" t="s">
        <v>292</v>
      </c>
      <c r="C183" s="23" t="s">
        <v>293</v>
      </c>
      <c r="D183" s="80">
        <f>6756.9-269.1+19.5</f>
        <v>6507.2999999999993</v>
      </c>
      <c r="E183" s="80">
        <v>4880.4799999999996</v>
      </c>
      <c r="F183" s="83">
        <f t="shared" si="44"/>
        <v>75.000076836783307</v>
      </c>
    </row>
    <row r="184" spans="1:7" ht="96" customHeight="1">
      <c r="A184" s="26" t="s">
        <v>2</v>
      </c>
      <c r="B184" s="17" t="s">
        <v>294</v>
      </c>
      <c r="C184" s="23" t="s">
        <v>295</v>
      </c>
      <c r="D184" s="80">
        <f>D185</f>
        <v>52965.399999999994</v>
      </c>
      <c r="E184" s="80">
        <f>E185</f>
        <v>37762.639999999999</v>
      </c>
      <c r="F184" s="83">
        <f t="shared" si="44"/>
        <v>71.296808860123789</v>
      </c>
    </row>
    <row r="185" spans="1:7" ht="96" customHeight="1">
      <c r="A185" s="26" t="s">
        <v>2</v>
      </c>
      <c r="B185" s="17" t="s">
        <v>296</v>
      </c>
      <c r="C185" s="23" t="s">
        <v>297</v>
      </c>
      <c r="D185" s="80">
        <f>55465.2-2499.8</f>
        <v>52965.399999999994</v>
      </c>
      <c r="E185" s="80">
        <v>37762.639999999999</v>
      </c>
      <c r="F185" s="83">
        <f t="shared" si="44"/>
        <v>71.296808860123789</v>
      </c>
    </row>
    <row r="186" spans="1:7">
      <c r="A186" s="26" t="s">
        <v>2</v>
      </c>
      <c r="B186" s="9" t="s">
        <v>298</v>
      </c>
      <c r="C186" s="23" t="s">
        <v>299</v>
      </c>
      <c r="D186" s="80">
        <f>D187</f>
        <v>915123.8</v>
      </c>
      <c r="E186" s="80">
        <f>E187</f>
        <v>694197.43</v>
      </c>
      <c r="F186" s="83">
        <f t="shared" si="44"/>
        <v>75.858307914186042</v>
      </c>
    </row>
    <row r="187" spans="1:7">
      <c r="A187" s="26" t="s">
        <v>2</v>
      </c>
      <c r="B187" s="9" t="s">
        <v>300</v>
      </c>
      <c r="C187" s="23" t="s">
        <v>301</v>
      </c>
      <c r="D187" s="80">
        <f>D189+D190+D191+D192+D193+D194+D195</f>
        <v>915123.8</v>
      </c>
      <c r="E187" s="80">
        <f>E189+E190+E191+E192+E193+E194+E195</f>
        <v>694197.43</v>
      </c>
      <c r="F187" s="83">
        <f t="shared" si="44"/>
        <v>75.858307914186042</v>
      </c>
    </row>
    <row r="188" spans="1:7">
      <c r="A188" s="26"/>
      <c r="B188" s="9"/>
      <c r="C188" s="23" t="s">
        <v>231</v>
      </c>
      <c r="D188" s="84"/>
      <c r="E188" s="84"/>
      <c r="F188" s="83"/>
    </row>
    <row r="189" spans="1:7" ht="45" customHeight="1">
      <c r="A189" s="26" t="s">
        <v>2</v>
      </c>
      <c r="B189" s="9" t="s">
        <v>302</v>
      </c>
      <c r="C189" s="23" t="s">
        <v>303</v>
      </c>
      <c r="D189" s="80">
        <f>882.9+333.4</f>
        <v>1216.3</v>
      </c>
      <c r="E189" s="80">
        <v>912.22</v>
      </c>
      <c r="F189" s="83">
        <f t="shared" si="44"/>
        <v>74.99958891720793</v>
      </c>
    </row>
    <row r="190" spans="1:7" ht="94.5">
      <c r="A190" s="26" t="s">
        <v>2</v>
      </c>
      <c r="B190" s="9" t="s">
        <v>302</v>
      </c>
      <c r="C190" s="36" t="s">
        <v>304</v>
      </c>
      <c r="D190" s="80">
        <f>624815.6+50.1+64404.5</f>
        <v>689270.2</v>
      </c>
      <c r="E190" s="80">
        <v>530368.56000000006</v>
      </c>
      <c r="F190" s="83">
        <f t="shared" si="44"/>
        <v>76.946393446285668</v>
      </c>
    </row>
    <row r="191" spans="1:7" ht="62.1" customHeight="1">
      <c r="A191" s="26" t="s">
        <v>2</v>
      </c>
      <c r="B191" s="9" t="s">
        <v>302</v>
      </c>
      <c r="C191" s="36" t="s">
        <v>305</v>
      </c>
      <c r="D191" s="80">
        <f>146769.5+10948.3</f>
        <v>157717.79999999999</v>
      </c>
      <c r="E191" s="80">
        <v>120372.56</v>
      </c>
      <c r="F191" s="83">
        <f t="shared" si="44"/>
        <v>76.321480517734841</v>
      </c>
    </row>
    <row r="192" spans="1:7" ht="60.95" customHeight="1">
      <c r="A192" s="26" t="s">
        <v>2</v>
      </c>
      <c r="B192" s="9" t="s">
        <v>302</v>
      </c>
      <c r="C192" s="23" t="s">
        <v>306</v>
      </c>
      <c r="D192" s="80">
        <f>389.4+233.3</f>
        <v>622.70000000000005</v>
      </c>
      <c r="E192" s="80">
        <v>622.70000000000005</v>
      </c>
      <c r="F192" s="83">
        <f t="shared" si="44"/>
        <v>100</v>
      </c>
      <c r="G192" s="56"/>
    </row>
    <row r="193" spans="1:6" ht="45.95" customHeight="1">
      <c r="A193" s="26" t="s">
        <v>2</v>
      </c>
      <c r="B193" s="9" t="s">
        <v>302</v>
      </c>
      <c r="C193" s="23" t="s">
        <v>307</v>
      </c>
      <c r="D193" s="80">
        <v>44390.400000000001</v>
      </c>
      <c r="E193" s="80">
        <v>28304.22</v>
      </c>
      <c r="F193" s="83">
        <f t="shared" si="44"/>
        <v>63.762029628027683</v>
      </c>
    </row>
    <row r="194" spans="1:6" s="1" customFormat="1" ht="78" customHeight="1">
      <c r="A194" s="26" t="s">
        <v>2</v>
      </c>
      <c r="B194" s="9" t="s">
        <v>302</v>
      </c>
      <c r="C194" s="36" t="s">
        <v>308</v>
      </c>
      <c r="D194" s="80">
        <v>11430</v>
      </c>
      <c r="E194" s="80">
        <v>8379</v>
      </c>
      <c r="F194" s="83">
        <f t="shared" si="44"/>
        <v>73.30708661417323</v>
      </c>
    </row>
    <row r="195" spans="1:6" s="1" customFormat="1" ht="78.75">
      <c r="A195" s="26" t="s">
        <v>2</v>
      </c>
      <c r="B195" s="9" t="s">
        <v>302</v>
      </c>
      <c r="C195" s="36" t="s">
        <v>309</v>
      </c>
      <c r="D195" s="80">
        <v>10476.4</v>
      </c>
      <c r="E195" s="80">
        <v>5238.17</v>
      </c>
      <c r="F195" s="83">
        <f t="shared" si="44"/>
        <v>49.999713642090796</v>
      </c>
    </row>
    <row r="196" spans="1:6" s="1" customFormat="1" ht="17.100000000000001" customHeight="1">
      <c r="A196" s="10" t="s">
        <v>2</v>
      </c>
      <c r="B196" s="11" t="s">
        <v>310</v>
      </c>
      <c r="C196" s="57" t="s">
        <v>311</v>
      </c>
      <c r="D196" s="81">
        <f>D197+D199</f>
        <v>5265.8799999999992</v>
      </c>
      <c r="E196" s="81">
        <f>E197+E199</f>
        <v>4621.7999999999993</v>
      </c>
      <c r="F196" s="82">
        <f t="shared" si="44"/>
        <v>87.768805973550485</v>
      </c>
    </row>
    <row r="197" spans="1:6" s="1" customFormat="1" ht="126.95" customHeight="1">
      <c r="A197" s="26" t="s">
        <v>2</v>
      </c>
      <c r="B197" s="17" t="s">
        <v>312</v>
      </c>
      <c r="C197" s="58" t="s">
        <v>313</v>
      </c>
      <c r="D197" s="80">
        <f t="shared" ref="D197:E197" si="50">D198</f>
        <v>2031.1</v>
      </c>
      <c r="E197" s="80">
        <f t="shared" si="50"/>
        <v>1523.33</v>
      </c>
      <c r="F197" s="83">
        <f t="shared" si="44"/>
        <v>75.000246172025015</v>
      </c>
    </row>
    <row r="198" spans="1:6" s="1" customFormat="1" ht="126" customHeight="1">
      <c r="A198" s="26" t="s">
        <v>2</v>
      </c>
      <c r="B198" s="9" t="s">
        <v>314</v>
      </c>
      <c r="C198" s="43" t="s">
        <v>315</v>
      </c>
      <c r="D198" s="80">
        <v>2031.1</v>
      </c>
      <c r="E198" s="80">
        <v>1523.33</v>
      </c>
      <c r="F198" s="83">
        <f t="shared" ref="F198:F220" si="51">(E198/D198)*100</f>
        <v>75.000246172025015</v>
      </c>
    </row>
    <row r="199" spans="1:6" s="1" customFormat="1" ht="30.95" customHeight="1">
      <c r="A199" s="26" t="s">
        <v>2</v>
      </c>
      <c r="B199" s="17" t="s">
        <v>316</v>
      </c>
      <c r="C199" s="15" t="s">
        <v>317</v>
      </c>
      <c r="D199" s="80">
        <f>D202+D201+D203</f>
        <v>3234.7799999999997</v>
      </c>
      <c r="E199" s="80">
        <f>E202+E201+E203</f>
        <v>3098.47</v>
      </c>
      <c r="F199" s="83">
        <f t="shared" si="51"/>
        <v>95.786112193101232</v>
      </c>
    </row>
    <row r="200" spans="1:6" s="1" customFormat="1">
      <c r="A200" s="26"/>
      <c r="B200" s="17"/>
      <c r="C200" s="15" t="s">
        <v>258</v>
      </c>
      <c r="D200" s="80"/>
      <c r="E200" s="80"/>
      <c r="F200" s="83"/>
    </row>
    <row r="201" spans="1:6" s="1" customFormat="1" ht="63">
      <c r="A201" s="26" t="s">
        <v>2</v>
      </c>
      <c r="B201" s="17" t="s">
        <v>316</v>
      </c>
      <c r="C201" s="15" t="s">
        <v>318</v>
      </c>
      <c r="D201" s="80">
        <v>770</v>
      </c>
      <c r="E201" s="80">
        <v>770</v>
      </c>
      <c r="F201" s="83">
        <f t="shared" si="51"/>
        <v>100</v>
      </c>
    </row>
    <row r="202" spans="1:6" s="1" customFormat="1" ht="31.5">
      <c r="A202" s="26" t="s">
        <v>2</v>
      </c>
      <c r="B202" s="17" t="s">
        <v>316</v>
      </c>
      <c r="C202" s="15" t="s">
        <v>319</v>
      </c>
      <c r="D202" s="80">
        <v>1428.78</v>
      </c>
      <c r="E202" s="80">
        <v>1428.78</v>
      </c>
      <c r="F202" s="83">
        <f t="shared" si="51"/>
        <v>100</v>
      </c>
    </row>
    <row r="203" spans="1:6" s="2" customFormat="1" ht="47.25">
      <c r="A203" s="14" t="s">
        <v>2</v>
      </c>
      <c r="B203" s="8" t="s">
        <v>316</v>
      </c>
      <c r="C203" s="15" t="s">
        <v>320</v>
      </c>
      <c r="D203" s="80">
        <f>606.8+429.2</f>
        <v>1036</v>
      </c>
      <c r="E203" s="80">
        <v>899.69</v>
      </c>
      <c r="F203" s="83">
        <f t="shared" si="51"/>
        <v>86.842664092664108</v>
      </c>
    </row>
    <row r="204" spans="1:6" s="2" customFormat="1" ht="30.75" customHeight="1">
      <c r="A204" s="10" t="s">
        <v>2</v>
      </c>
      <c r="B204" s="11" t="s">
        <v>352</v>
      </c>
      <c r="C204" s="13" t="s">
        <v>351</v>
      </c>
      <c r="D204" s="81">
        <f>D205</f>
        <v>20000</v>
      </c>
      <c r="E204" s="81">
        <f t="shared" ref="E204:E205" si="52">E205</f>
        <v>40000</v>
      </c>
      <c r="F204" s="82">
        <f t="shared" si="51"/>
        <v>200</v>
      </c>
    </row>
    <row r="205" spans="1:6" s="2" customFormat="1" ht="31.5" customHeight="1">
      <c r="A205" s="14" t="s">
        <v>2</v>
      </c>
      <c r="B205" s="77" t="s">
        <v>350</v>
      </c>
      <c r="C205" s="15" t="s">
        <v>349</v>
      </c>
      <c r="D205" s="80">
        <f>D206</f>
        <v>20000</v>
      </c>
      <c r="E205" s="80">
        <f t="shared" si="52"/>
        <v>40000</v>
      </c>
      <c r="F205" s="83">
        <f t="shared" si="51"/>
        <v>200</v>
      </c>
    </row>
    <row r="206" spans="1:6" s="2" customFormat="1" ht="33.75" customHeight="1">
      <c r="A206" s="14" t="s">
        <v>2</v>
      </c>
      <c r="B206" s="77" t="s">
        <v>348</v>
      </c>
      <c r="C206" s="15" t="s">
        <v>347</v>
      </c>
      <c r="D206" s="80">
        <v>20000</v>
      </c>
      <c r="E206" s="80">
        <v>40000</v>
      </c>
      <c r="F206" s="83">
        <f t="shared" si="51"/>
        <v>200</v>
      </c>
    </row>
    <row r="207" spans="1:6" s="2" customFormat="1">
      <c r="A207" s="59" t="s">
        <v>2</v>
      </c>
      <c r="B207" s="60" t="s">
        <v>353</v>
      </c>
      <c r="C207" s="61" t="s">
        <v>321</v>
      </c>
      <c r="D207" s="81">
        <f t="shared" ref="D207:E208" si="53">D208</f>
        <v>277.8</v>
      </c>
      <c r="E207" s="81">
        <f t="shared" si="53"/>
        <v>313.95999999999998</v>
      </c>
      <c r="F207" s="82">
        <f t="shared" si="51"/>
        <v>113.01655867530596</v>
      </c>
    </row>
    <row r="208" spans="1:6" s="2" customFormat="1" ht="17.25" customHeight="1">
      <c r="A208" s="62" t="s">
        <v>2</v>
      </c>
      <c r="B208" s="63" t="s">
        <v>322</v>
      </c>
      <c r="C208" s="64" t="s">
        <v>323</v>
      </c>
      <c r="D208" s="80">
        <f t="shared" si="53"/>
        <v>277.8</v>
      </c>
      <c r="E208" s="80">
        <f t="shared" si="53"/>
        <v>313.95999999999998</v>
      </c>
      <c r="F208" s="83">
        <f t="shared" si="51"/>
        <v>113.01655867530596</v>
      </c>
    </row>
    <row r="209" spans="1:7" s="2" customFormat="1" ht="47.25">
      <c r="A209" s="62" t="s">
        <v>2</v>
      </c>
      <c r="B209" s="63" t="s">
        <v>324</v>
      </c>
      <c r="C209" s="64" t="s">
        <v>325</v>
      </c>
      <c r="D209" s="80">
        <v>277.8</v>
      </c>
      <c r="E209" s="80">
        <v>313.95999999999998</v>
      </c>
      <c r="F209" s="83">
        <f t="shared" si="51"/>
        <v>113.01655867530596</v>
      </c>
    </row>
    <row r="210" spans="1:7" s="2" customFormat="1" ht="57">
      <c r="A210" s="24" t="s">
        <v>2</v>
      </c>
      <c r="B210" s="65" t="s">
        <v>326</v>
      </c>
      <c r="C210" s="66" t="s">
        <v>327</v>
      </c>
      <c r="D210" s="81">
        <f t="shared" ref="D210:E212" si="54">D211</f>
        <v>1518.49</v>
      </c>
      <c r="E210" s="81">
        <f t="shared" si="54"/>
        <v>1518.49</v>
      </c>
      <c r="F210" s="82">
        <f t="shared" si="51"/>
        <v>100</v>
      </c>
    </row>
    <row r="211" spans="1:7" s="2" customFormat="1" ht="75">
      <c r="A211" s="26" t="s">
        <v>2</v>
      </c>
      <c r="B211" s="67" t="s">
        <v>328</v>
      </c>
      <c r="C211" s="68" t="s">
        <v>329</v>
      </c>
      <c r="D211" s="80">
        <f t="shared" si="54"/>
        <v>1518.49</v>
      </c>
      <c r="E211" s="80">
        <f t="shared" si="54"/>
        <v>1518.49</v>
      </c>
      <c r="F211" s="83">
        <f t="shared" si="51"/>
        <v>100</v>
      </c>
    </row>
    <row r="212" spans="1:7" s="2" customFormat="1" ht="60">
      <c r="A212" s="26" t="s">
        <v>2</v>
      </c>
      <c r="B212" s="67" t="s">
        <v>330</v>
      </c>
      <c r="C212" s="68" t="s">
        <v>331</v>
      </c>
      <c r="D212" s="80">
        <f t="shared" si="54"/>
        <v>1518.49</v>
      </c>
      <c r="E212" s="80">
        <f t="shared" si="54"/>
        <v>1518.49</v>
      </c>
      <c r="F212" s="83">
        <f t="shared" si="51"/>
        <v>100</v>
      </c>
      <c r="G212" s="69"/>
    </row>
    <row r="213" spans="1:7" s="2" customFormat="1" ht="30">
      <c r="A213" s="26" t="s">
        <v>2</v>
      </c>
      <c r="B213" s="67" t="s">
        <v>332</v>
      </c>
      <c r="C213" s="68" t="s">
        <v>333</v>
      </c>
      <c r="D213" s="80">
        <f>D214</f>
        <v>1518.49</v>
      </c>
      <c r="E213" s="80">
        <f>E214</f>
        <v>1518.49</v>
      </c>
      <c r="F213" s="83">
        <f t="shared" si="51"/>
        <v>100</v>
      </c>
    </row>
    <row r="214" spans="1:7" s="2" customFormat="1" ht="30">
      <c r="A214" s="26" t="s">
        <v>2</v>
      </c>
      <c r="B214" s="67" t="s">
        <v>334</v>
      </c>
      <c r="C214" s="68" t="s">
        <v>335</v>
      </c>
      <c r="D214" s="80">
        <v>1518.49</v>
      </c>
      <c r="E214" s="80">
        <v>1518.49</v>
      </c>
      <c r="F214" s="83">
        <f t="shared" si="51"/>
        <v>100</v>
      </c>
    </row>
    <row r="215" spans="1:7" s="2" customFormat="1" ht="47.25">
      <c r="A215" s="87" t="s">
        <v>2</v>
      </c>
      <c r="B215" s="88" t="s">
        <v>358</v>
      </c>
      <c r="C215" s="89" t="s">
        <v>359</v>
      </c>
      <c r="D215" s="90">
        <f>D216</f>
        <v>0</v>
      </c>
      <c r="E215" s="81">
        <f>E216</f>
        <v>-1204.9499999999998</v>
      </c>
      <c r="F215" s="82">
        <v>0</v>
      </c>
    </row>
    <row r="216" spans="1:7" s="2" customFormat="1" ht="47.25">
      <c r="A216" s="91" t="s">
        <v>2</v>
      </c>
      <c r="B216" s="92" t="s">
        <v>360</v>
      </c>
      <c r="C216" s="93" t="s">
        <v>361</v>
      </c>
      <c r="D216" s="94">
        <f>D217+D219+D218</f>
        <v>0</v>
      </c>
      <c r="E216" s="80">
        <f>E217+E218+E219</f>
        <v>-1204.9499999999998</v>
      </c>
      <c r="F216" s="83">
        <v>0</v>
      </c>
    </row>
    <row r="217" spans="1:7" s="2" customFormat="1" ht="31.5">
      <c r="A217" s="91" t="s">
        <v>2</v>
      </c>
      <c r="B217" s="92" t="s">
        <v>362</v>
      </c>
      <c r="C217" s="95" t="s">
        <v>363</v>
      </c>
      <c r="D217" s="94">
        <v>0</v>
      </c>
      <c r="E217" s="80">
        <v>-31.11</v>
      </c>
      <c r="F217" s="83">
        <v>0</v>
      </c>
    </row>
    <row r="218" spans="1:7" s="2" customFormat="1" ht="47.25">
      <c r="A218" s="26" t="s">
        <v>2</v>
      </c>
      <c r="B218" s="96" t="s">
        <v>364</v>
      </c>
      <c r="C218" s="97" t="s">
        <v>365</v>
      </c>
      <c r="D218" s="94">
        <v>0</v>
      </c>
      <c r="E218" s="80">
        <v>-3.75</v>
      </c>
      <c r="F218" s="83">
        <v>0</v>
      </c>
    </row>
    <row r="219" spans="1:7" s="2" customFormat="1" ht="47.25">
      <c r="A219" s="91" t="s">
        <v>2</v>
      </c>
      <c r="B219" s="92" t="s">
        <v>366</v>
      </c>
      <c r="C219" s="93" t="s">
        <v>367</v>
      </c>
      <c r="D219" s="94">
        <v>0</v>
      </c>
      <c r="E219" s="80">
        <v>-1170.0899999999999</v>
      </c>
      <c r="F219" s="83">
        <v>0</v>
      </c>
    </row>
    <row r="220" spans="1:7" s="2" customFormat="1" ht="21" customHeight="1">
      <c r="A220" s="70"/>
      <c r="B220" s="53"/>
      <c r="C220" s="53" t="s">
        <v>336</v>
      </c>
      <c r="D220" s="81">
        <f>D134+D5</f>
        <v>3562349.1939999997</v>
      </c>
      <c r="E220" s="81">
        <f>E134+E5</f>
        <v>2191383.59</v>
      </c>
      <c r="F220" s="82">
        <f t="shared" si="51"/>
        <v>61.515125852651039</v>
      </c>
    </row>
    <row r="221" spans="1:7">
      <c r="A221" s="71"/>
      <c r="B221" s="56"/>
    </row>
    <row r="222" spans="1:7">
      <c r="A222" s="71"/>
      <c r="B222" s="56"/>
    </row>
    <row r="223" spans="1:7">
      <c r="A223" s="71"/>
      <c r="B223" s="56"/>
    </row>
    <row r="224" spans="1:7">
      <c r="A224" s="71"/>
      <c r="B224" s="56"/>
    </row>
    <row r="225" spans="1:2">
      <c r="A225" s="71"/>
      <c r="B225" s="56"/>
    </row>
    <row r="226" spans="1:2">
      <c r="A226" s="71"/>
      <c r="B226" s="56"/>
    </row>
    <row r="227" spans="1:2">
      <c r="A227" s="71"/>
      <c r="B227" s="56"/>
    </row>
    <row r="228" spans="1:2">
      <c r="A228" s="71"/>
      <c r="B228" s="56"/>
    </row>
    <row r="229" spans="1:2">
      <c r="A229" s="71"/>
      <c r="B229" s="56"/>
    </row>
    <row r="230" spans="1:2">
      <c r="A230" s="71"/>
      <c r="B230" s="56"/>
    </row>
    <row r="231" spans="1:2">
      <c r="A231" s="71"/>
      <c r="B231" s="56"/>
    </row>
    <row r="232" spans="1:2">
      <c r="A232" s="71"/>
      <c r="B232" s="56"/>
    </row>
    <row r="233" spans="1:2">
      <c r="A233" s="71"/>
      <c r="B233" s="56"/>
    </row>
    <row r="234" spans="1:2">
      <c r="A234" s="71"/>
      <c r="B234" s="56"/>
    </row>
    <row r="235" spans="1:2">
      <c r="A235" s="71"/>
      <c r="B235" s="56"/>
    </row>
    <row r="236" spans="1:2">
      <c r="A236" s="71"/>
      <c r="B236" s="56"/>
    </row>
    <row r="237" spans="1:2">
      <c r="A237" s="71"/>
      <c r="B237" s="56"/>
    </row>
    <row r="238" spans="1:2">
      <c r="A238" s="71"/>
      <c r="B238" s="56"/>
    </row>
    <row r="239" spans="1:2">
      <c r="A239" s="71"/>
      <c r="B239" s="56"/>
    </row>
    <row r="240" spans="1:2">
      <c r="A240" s="71"/>
      <c r="B240" s="56"/>
    </row>
    <row r="241" spans="1:2">
      <c r="A241" s="71"/>
      <c r="B241" s="56"/>
    </row>
    <row r="242" spans="1:2">
      <c r="A242" s="71"/>
      <c r="B242" s="56"/>
    </row>
    <row r="243" spans="1:2">
      <c r="B243" s="56"/>
    </row>
    <row r="244" spans="1:2">
      <c r="B244" s="56"/>
    </row>
    <row r="245" spans="1:2">
      <c r="B245" s="56"/>
    </row>
    <row r="246" spans="1:2">
      <c r="B246" s="56"/>
    </row>
    <row r="247" spans="1:2">
      <c r="B247" s="56"/>
    </row>
    <row r="248" spans="1:2">
      <c r="B248" s="56"/>
    </row>
    <row r="249" spans="1:2">
      <c r="B249" s="56"/>
    </row>
    <row r="250" spans="1:2">
      <c r="B250" s="56"/>
    </row>
    <row r="251" spans="1:2">
      <c r="B251" s="56"/>
    </row>
    <row r="252" spans="1:2">
      <c r="B252" s="56"/>
    </row>
    <row r="253" spans="1:2">
      <c r="B253" s="56"/>
    </row>
    <row r="254" spans="1:2">
      <c r="B254" s="56"/>
    </row>
    <row r="255" spans="1:2">
      <c r="B255" s="56"/>
    </row>
    <row r="256" spans="1:2">
      <c r="B256" s="56"/>
    </row>
    <row r="257" spans="2:2">
      <c r="B257" s="56"/>
    </row>
    <row r="258" spans="2:2">
      <c r="B258" s="56"/>
    </row>
    <row r="259" spans="2:2">
      <c r="B259" s="56"/>
    </row>
    <row r="260" spans="2:2">
      <c r="B260" s="56"/>
    </row>
    <row r="261" spans="2:2">
      <c r="B261" s="56"/>
    </row>
    <row r="262" spans="2:2">
      <c r="B262" s="56"/>
    </row>
    <row r="263" spans="2:2">
      <c r="B263" s="56"/>
    </row>
    <row r="264" spans="2:2">
      <c r="B264" s="56"/>
    </row>
    <row r="265" spans="2:2">
      <c r="B265" s="56"/>
    </row>
    <row r="266" spans="2:2">
      <c r="B266" s="56"/>
    </row>
    <row r="267" spans="2:2">
      <c r="B267" s="56"/>
    </row>
    <row r="268" spans="2:2">
      <c r="B268" s="56"/>
    </row>
    <row r="269" spans="2:2">
      <c r="B269" s="56"/>
    </row>
    <row r="270" spans="2:2">
      <c r="B270" s="56"/>
    </row>
    <row r="271" spans="2:2">
      <c r="B271" s="56"/>
    </row>
    <row r="272" spans="2:2">
      <c r="B272" s="56"/>
    </row>
    <row r="273" spans="2:2">
      <c r="B273" s="56"/>
    </row>
    <row r="274" spans="2:2">
      <c r="B274" s="56"/>
    </row>
    <row r="275" spans="2:2">
      <c r="B275" s="56"/>
    </row>
    <row r="276" spans="2:2">
      <c r="B276" s="56"/>
    </row>
    <row r="277" spans="2:2">
      <c r="B277" s="56"/>
    </row>
    <row r="278" spans="2:2">
      <c r="B278" s="56"/>
    </row>
    <row r="279" spans="2:2">
      <c r="B279" s="56"/>
    </row>
    <row r="280" spans="2:2">
      <c r="B280" s="56"/>
    </row>
    <row r="281" spans="2:2">
      <c r="B281" s="56"/>
    </row>
    <row r="282" spans="2:2">
      <c r="B282" s="56"/>
    </row>
    <row r="283" spans="2:2">
      <c r="B283" s="56"/>
    </row>
    <row r="284" spans="2:2">
      <c r="B284" s="56"/>
    </row>
    <row r="285" spans="2:2">
      <c r="B285" s="56"/>
    </row>
    <row r="286" spans="2:2">
      <c r="B286" s="56"/>
    </row>
    <row r="287" spans="2:2">
      <c r="B287" s="56"/>
    </row>
    <row r="288" spans="2:2">
      <c r="B288" s="56"/>
    </row>
    <row r="289" spans="2:2">
      <c r="B289" s="56"/>
    </row>
    <row r="290" spans="2:2">
      <c r="B290" s="56"/>
    </row>
    <row r="291" spans="2:2">
      <c r="B291" s="56"/>
    </row>
    <row r="292" spans="2:2">
      <c r="B292" s="56"/>
    </row>
    <row r="293" spans="2:2">
      <c r="B293" s="56"/>
    </row>
    <row r="294" spans="2:2">
      <c r="B294" s="56"/>
    </row>
    <row r="295" spans="2:2">
      <c r="B295" s="56"/>
    </row>
    <row r="296" spans="2:2">
      <c r="B296" s="56"/>
    </row>
    <row r="297" spans="2:2">
      <c r="B297" s="56"/>
    </row>
    <row r="298" spans="2:2">
      <c r="B298" s="56"/>
    </row>
    <row r="299" spans="2:2">
      <c r="B299" s="56"/>
    </row>
    <row r="300" spans="2:2">
      <c r="B300" s="56"/>
    </row>
    <row r="301" spans="2:2">
      <c r="B301" s="56"/>
    </row>
    <row r="302" spans="2:2">
      <c r="B302" s="56"/>
    </row>
    <row r="303" spans="2:2">
      <c r="B303" s="56"/>
    </row>
    <row r="304" spans="2:2">
      <c r="B304" s="56"/>
    </row>
    <row r="305" spans="2:2">
      <c r="B305" s="56"/>
    </row>
    <row r="306" spans="2:2">
      <c r="B306" s="56"/>
    </row>
    <row r="307" spans="2:2">
      <c r="B307" s="56"/>
    </row>
    <row r="308" spans="2:2">
      <c r="B308" s="56"/>
    </row>
    <row r="309" spans="2:2">
      <c r="B309" s="56"/>
    </row>
    <row r="310" spans="2:2">
      <c r="B310" s="56"/>
    </row>
    <row r="311" spans="2:2">
      <c r="B311" s="56"/>
    </row>
    <row r="312" spans="2:2">
      <c r="B312" s="56"/>
    </row>
    <row r="313" spans="2:2">
      <c r="B313" s="56"/>
    </row>
    <row r="314" spans="2:2">
      <c r="B314" s="56"/>
    </row>
    <row r="315" spans="2:2">
      <c r="B315" s="56"/>
    </row>
    <row r="316" spans="2:2">
      <c r="B316" s="56"/>
    </row>
  </sheetData>
  <sheetProtection formatCells="0" formatColumns="0" formatRows="0"/>
  <mergeCells count="7">
    <mergeCell ref="A2:F2"/>
    <mergeCell ref="C3:C4"/>
    <mergeCell ref="A3:B4"/>
    <mergeCell ref="A1:F1"/>
    <mergeCell ref="D3:D4"/>
    <mergeCell ref="E3:E4"/>
    <mergeCell ref="F3:F4"/>
  </mergeCells>
  <pageMargins left="0.74791666666666701" right="0.39305555555555599" top="0.59027777777777801" bottom="0.43263888888888902" header="0.51180555555555596" footer="0.39305555555555599"/>
  <pageSetup paperSize="9" scale="64" orientation="portrait" r:id="rId1"/>
  <rowBreaks count="7" manualBreakCount="7">
    <brk id="13" max="5" man="1"/>
    <brk id="19" max="5" man="1"/>
    <brk id="29" max="5" man="1"/>
    <brk id="62" max="5" man="1"/>
    <brk id="93" max="5" man="1"/>
    <brk id="113" max="5" man="1"/>
    <brk id="13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 месяцев 2025</vt:lpstr>
      <vt:lpstr>'9 месяцев 2025'!Область_печати</vt:lpstr>
    </vt:vector>
  </TitlesOfParts>
  <Company>DepFin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Кочарян Каджик Жорандович</cp:lastModifiedBy>
  <cp:lastPrinted>2025-10-22T14:00:11Z</cp:lastPrinted>
  <dcterms:created xsi:type="dcterms:W3CDTF">2007-08-02T05:58:00Z</dcterms:created>
  <dcterms:modified xsi:type="dcterms:W3CDTF">2025-10-30T05:17:02Z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1049-12.2.0.21546</vt:lpwstr>
  </property>
</Properties>
</file>